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BUDGET PLANS\Budget Plans FY25\"/>
    </mc:Choice>
  </mc:AlternateContent>
  <xr:revisionPtr revIDLastSave="0" documentId="13_ncr:1_{01484A3B-2806-457B-B656-30B4716AF9F8}" xr6:coauthVersionLast="47" xr6:coauthVersionMax="47" xr10:uidLastSave="{00000000-0000-0000-0000-000000000000}"/>
  <bookViews>
    <workbookView xWindow="28680" yWindow="-120" windowWidth="29040" windowHeight="15840" tabRatio="868" firstSheet="1" activeTab="16" xr2:uid="{00000000-000D-0000-FFFF-FFFF00000000}"/>
  </bookViews>
  <sheets>
    <sheet name="CS MH" sheetId="8" r:id="rId1"/>
    <sheet name="Day Rehab" sheetId="32" r:id="rId2"/>
    <sheet name="Med Mngmt" sheetId="10" r:id="rId3"/>
    <sheet name="CS SU" sheetId="11" r:id="rId4"/>
    <sheet name="IOP" sheetId="12" r:id="rId5"/>
    <sheet name="Social Detox" sheetId="13" r:id="rId6"/>
    <sheet name="OP" sheetId="14" r:id="rId7"/>
    <sheet name="Assess - SA" sheetId="30" r:id="rId8"/>
    <sheet name="Day Support" sheetId="15" r:id="rId9"/>
    <sheet name="Supported Emp" sheetId="16" r:id="rId10"/>
    <sheet name="PPP" sheetId="19" r:id="rId11"/>
    <sheet name="Youth Trans Supp" sheetId="18" r:id="rId12"/>
    <sheet name="ECS" sheetId="20" r:id="rId13"/>
    <sheet name="EPC &amp; Acute" sheetId="27" r:id="rId14"/>
    <sheet name="Post Commit &amp; Subacute" sheetId="31" r:id="rId15"/>
    <sheet name="Emerg Psych Ob" sheetId="33" r:id="rId16"/>
    <sheet name="Housing" sheetId="2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11"/>
  <c r="A23" i="12"/>
  <c r="A23" i="13"/>
  <c r="A23" i="14"/>
  <c r="A23" i="30"/>
  <c r="A23" i="15"/>
  <c r="A23" i="16"/>
  <c r="A23" i="19"/>
  <c r="A23" i="18"/>
  <c r="A23" i="20"/>
  <c r="A23" i="27"/>
  <c r="A23" i="31"/>
  <c r="A23" i="33"/>
  <c r="A23" i="28"/>
  <c r="A23" i="32"/>
  <c r="B5" i="33" l="1"/>
  <c r="B5" i="20"/>
  <c r="L30" i="28" l="1"/>
  <c r="O30" i="28"/>
  <c r="O29" i="28"/>
  <c r="L29" i="28" s="1"/>
  <c r="O15" i="28"/>
  <c r="O14" i="28"/>
  <c r="O13" i="28"/>
  <c r="O30" i="33"/>
  <c r="L30" i="33" s="1"/>
  <c r="O29" i="33"/>
  <c r="L29" i="33" s="1"/>
  <c r="O15" i="33"/>
  <c r="O14" i="33"/>
  <c r="O13" i="33"/>
  <c r="L30" i="31"/>
  <c r="O15" i="31"/>
  <c r="O14" i="31"/>
  <c r="O13" i="31"/>
  <c r="O30" i="31"/>
  <c r="O29" i="31"/>
  <c r="L29" i="31" s="1"/>
  <c r="L30" i="27"/>
  <c r="O30" i="27"/>
  <c r="O29" i="27"/>
  <c r="L29" i="27" s="1"/>
  <c r="O15" i="27"/>
  <c r="O14" i="27"/>
  <c r="O13" i="27"/>
  <c r="O30" i="20"/>
  <c r="L30" i="20" s="1"/>
  <c r="O29" i="20"/>
  <c r="L29" i="20"/>
  <c r="O15" i="20"/>
  <c r="O14" i="20"/>
  <c r="O13" i="20"/>
  <c r="O30" i="18"/>
  <c r="L30" i="18" s="1"/>
  <c r="O29" i="18"/>
  <c r="L29" i="18" s="1"/>
  <c r="O15" i="18"/>
  <c r="O14" i="18"/>
  <c r="O13" i="18"/>
  <c r="O30" i="19"/>
  <c r="L30" i="19" s="1"/>
  <c r="O29" i="19"/>
  <c r="L29" i="19" s="1"/>
  <c r="O15" i="19"/>
  <c r="O14" i="19"/>
  <c r="O13" i="19"/>
  <c r="V33" i="16"/>
  <c r="P33" i="16" s="1"/>
  <c r="V32" i="16"/>
  <c r="P32" i="16" s="1"/>
  <c r="U33" i="16"/>
  <c r="U32" i="16"/>
  <c r="O32" i="16" s="1"/>
  <c r="T33" i="16"/>
  <c r="N33" i="16" s="1"/>
  <c r="T32" i="16"/>
  <c r="N32" i="16" s="1"/>
  <c r="S33" i="16"/>
  <c r="M33" i="16" s="1"/>
  <c r="S32" i="16"/>
  <c r="M32" i="16" s="1"/>
  <c r="R33" i="16"/>
  <c r="L33" i="16" s="1"/>
  <c r="R32" i="16"/>
  <c r="L32" i="16" s="1"/>
  <c r="O33" i="16"/>
  <c r="V18" i="16"/>
  <c r="P18" i="16" s="1"/>
  <c r="V17" i="16"/>
  <c r="P17" i="16" s="1"/>
  <c r="U18" i="16"/>
  <c r="O18" i="16" s="1"/>
  <c r="U17" i="16"/>
  <c r="T18" i="16"/>
  <c r="N18" i="16" s="1"/>
  <c r="T17" i="16"/>
  <c r="N17" i="16" s="1"/>
  <c r="S18" i="16"/>
  <c r="M18" i="16" s="1"/>
  <c r="S17" i="16"/>
  <c r="M17" i="16" s="1"/>
  <c r="O17" i="16"/>
  <c r="V16" i="16"/>
  <c r="P16" i="16" s="1"/>
  <c r="U16" i="16"/>
  <c r="O16" i="16" s="1"/>
  <c r="T16" i="16"/>
  <c r="N16" i="16" s="1"/>
  <c r="S16" i="16"/>
  <c r="M16" i="16" s="1"/>
  <c r="R18" i="16"/>
  <c r="L18" i="16" s="1"/>
  <c r="R17" i="16"/>
  <c r="L17" i="16" s="1"/>
  <c r="L16" i="16"/>
  <c r="R16" i="16"/>
  <c r="P30" i="15"/>
  <c r="M30" i="15" s="1"/>
  <c r="P29" i="15"/>
  <c r="M29" i="15" s="1"/>
  <c r="O30" i="15"/>
  <c r="L30" i="15" s="1"/>
  <c r="O29" i="15"/>
  <c r="L29" i="15" s="1"/>
  <c r="O15" i="15"/>
  <c r="O14" i="15"/>
  <c r="O13" i="15"/>
  <c r="P15" i="15"/>
  <c r="M15" i="15" s="1"/>
  <c r="P14" i="15"/>
  <c r="M14" i="15" s="1"/>
  <c r="P13" i="15"/>
  <c r="M13" i="15" s="1"/>
  <c r="O30" i="30"/>
  <c r="L30" i="30" s="1"/>
  <c r="O29" i="30"/>
  <c r="L29" i="30" s="1"/>
  <c r="O15" i="30"/>
  <c r="O14" i="30"/>
  <c r="O13" i="30"/>
  <c r="P30" i="14"/>
  <c r="M30" i="14" s="1"/>
  <c r="P29" i="14"/>
  <c r="M29" i="14" s="1"/>
  <c r="P15" i="14"/>
  <c r="P14" i="14"/>
  <c r="M14" i="14" s="1"/>
  <c r="M15" i="14"/>
  <c r="P13" i="14"/>
  <c r="M13" i="14" s="1"/>
  <c r="O13" i="14"/>
  <c r="L13" i="14" s="1"/>
  <c r="L14" i="14"/>
  <c r="O15" i="13"/>
  <c r="O14" i="13"/>
  <c r="O13" i="13"/>
  <c r="L29" i="12"/>
  <c r="O29" i="12"/>
  <c r="O15" i="12"/>
  <c r="O14" i="12"/>
  <c r="O13" i="12"/>
  <c r="P30" i="11"/>
  <c r="M30" i="11" s="1"/>
  <c r="O30" i="11"/>
  <c r="L30" i="11" s="1"/>
  <c r="P29" i="11"/>
  <c r="M29" i="11" s="1"/>
  <c r="O29" i="11"/>
  <c r="L29" i="11" s="1"/>
  <c r="P15" i="11"/>
  <c r="O15" i="11"/>
  <c r="L15" i="11" s="1"/>
  <c r="M15" i="11"/>
  <c r="P14" i="11"/>
  <c r="M14" i="11" s="1"/>
  <c r="O14" i="11"/>
  <c r="L14" i="11" s="1"/>
  <c r="P13" i="11"/>
  <c r="O13" i="11"/>
  <c r="L13" i="11" s="1"/>
  <c r="M13" i="11"/>
  <c r="P30" i="32"/>
  <c r="M30" i="32" s="1"/>
  <c r="P29" i="32"/>
  <c r="M29" i="32" s="1"/>
  <c r="O29" i="32"/>
  <c r="L29" i="32"/>
  <c r="P15" i="32"/>
  <c r="M15" i="32" s="1"/>
  <c r="P14" i="32"/>
  <c r="M14" i="32" s="1"/>
  <c r="P13" i="32"/>
  <c r="M13" i="32" s="1"/>
  <c r="P31" i="8"/>
  <c r="M31" i="8" s="1"/>
  <c r="P30" i="8"/>
  <c r="M30" i="8" s="1"/>
  <c r="P15" i="8"/>
  <c r="M15" i="8" s="1"/>
  <c r="P14" i="8"/>
  <c r="M14" i="8" s="1"/>
  <c r="P13" i="8"/>
  <c r="M13" i="8" s="1"/>
  <c r="O31" i="8"/>
  <c r="L31" i="8" s="1"/>
  <c r="O30" i="8"/>
  <c r="L30" i="8" s="1"/>
  <c r="O15" i="8"/>
  <c r="O14" i="8"/>
  <c r="O13" i="8"/>
  <c r="O30" i="14"/>
  <c r="L30" i="14" s="1"/>
  <c r="O29" i="14"/>
  <c r="L29" i="14" s="1"/>
  <c r="O15" i="14"/>
  <c r="L15" i="14" s="1"/>
  <c r="O14" i="14"/>
  <c r="B18" i="16"/>
  <c r="C18" i="16"/>
  <c r="D18" i="16"/>
  <c r="E18" i="16"/>
  <c r="F18" i="16"/>
  <c r="G18" i="16"/>
  <c r="H18" i="16"/>
  <c r="I18" i="16"/>
  <c r="J18" i="16"/>
  <c r="A18" i="16"/>
  <c r="B17" i="16"/>
  <c r="C17" i="16"/>
  <c r="D17" i="16"/>
  <c r="E17" i="16"/>
  <c r="F17" i="16"/>
  <c r="G17" i="16"/>
  <c r="H17" i="16"/>
  <c r="I17" i="16"/>
  <c r="J17" i="16"/>
  <c r="A17" i="16"/>
  <c r="B16" i="16"/>
  <c r="C16" i="16"/>
  <c r="D16" i="16"/>
  <c r="E16" i="16"/>
  <c r="F16" i="16"/>
  <c r="G16" i="16"/>
  <c r="H16" i="16"/>
  <c r="I16" i="16"/>
  <c r="J16" i="16"/>
  <c r="A16" i="16"/>
  <c r="B15" i="16"/>
  <c r="C15" i="16"/>
  <c r="D15" i="16"/>
  <c r="E15" i="16"/>
  <c r="F15" i="16"/>
  <c r="G15" i="16"/>
  <c r="H15" i="16"/>
  <c r="I15" i="16"/>
  <c r="J15" i="16"/>
  <c r="A15" i="16"/>
  <c r="B15" i="10"/>
  <c r="C15" i="10"/>
  <c r="D15" i="10"/>
  <c r="E15" i="10"/>
  <c r="F15" i="10"/>
  <c r="G15" i="10"/>
  <c r="H15" i="10"/>
  <c r="I15" i="10"/>
  <c r="J15" i="10"/>
  <c r="B15" i="11"/>
  <c r="C15" i="11"/>
  <c r="D15" i="11"/>
  <c r="E15" i="11"/>
  <c r="F15" i="11"/>
  <c r="G15" i="11"/>
  <c r="H15" i="11"/>
  <c r="I15" i="11"/>
  <c r="J15" i="11"/>
  <c r="B15" i="12"/>
  <c r="C15" i="12"/>
  <c r="D15" i="12"/>
  <c r="E15" i="12"/>
  <c r="F15" i="12"/>
  <c r="G15" i="12"/>
  <c r="H15" i="12"/>
  <c r="I15" i="12"/>
  <c r="J15" i="12"/>
  <c r="B15" i="13"/>
  <c r="C15" i="13"/>
  <c r="D15" i="13"/>
  <c r="E15" i="13"/>
  <c r="F15" i="13"/>
  <c r="G15" i="13"/>
  <c r="H15" i="13"/>
  <c r="I15" i="13"/>
  <c r="J15" i="13"/>
  <c r="B15" i="14"/>
  <c r="C15" i="14"/>
  <c r="D15" i="14"/>
  <c r="E15" i="14"/>
  <c r="F15" i="14"/>
  <c r="G15" i="14"/>
  <c r="H15" i="14"/>
  <c r="I15" i="14"/>
  <c r="J15" i="14"/>
  <c r="B15" i="30"/>
  <c r="C15" i="30"/>
  <c r="D15" i="30"/>
  <c r="E15" i="30"/>
  <c r="F15" i="30"/>
  <c r="G15" i="30"/>
  <c r="H15" i="30"/>
  <c r="I15" i="30"/>
  <c r="J15" i="30"/>
  <c r="B15" i="15"/>
  <c r="C15" i="15"/>
  <c r="D15" i="15"/>
  <c r="E15" i="15"/>
  <c r="F15" i="15"/>
  <c r="G15" i="15"/>
  <c r="H15" i="15"/>
  <c r="I15" i="15"/>
  <c r="J15" i="15"/>
  <c r="B15" i="19"/>
  <c r="C15" i="19"/>
  <c r="D15" i="19"/>
  <c r="E15" i="19"/>
  <c r="F15" i="19"/>
  <c r="G15" i="19"/>
  <c r="H15" i="19"/>
  <c r="I15" i="19"/>
  <c r="J15" i="19"/>
  <c r="B15" i="18"/>
  <c r="C15" i="18"/>
  <c r="D15" i="18"/>
  <c r="E15" i="18"/>
  <c r="F15" i="18"/>
  <c r="G15" i="18"/>
  <c r="H15" i="18"/>
  <c r="I15" i="18"/>
  <c r="J15" i="18"/>
  <c r="B15" i="20"/>
  <c r="C15" i="20"/>
  <c r="D15" i="20"/>
  <c r="E15" i="20"/>
  <c r="F15" i="20"/>
  <c r="G15" i="20"/>
  <c r="H15" i="20"/>
  <c r="I15" i="20"/>
  <c r="J15" i="20"/>
  <c r="B15" i="27"/>
  <c r="C15" i="27"/>
  <c r="D15" i="27"/>
  <c r="E15" i="27"/>
  <c r="F15" i="27"/>
  <c r="G15" i="27"/>
  <c r="H15" i="27"/>
  <c r="I15" i="27"/>
  <c r="J15" i="27"/>
  <c r="B15" i="31"/>
  <c r="C15" i="31"/>
  <c r="D15" i="31"/>
  <c r="E15" i="31"/>
  <c r="F15" i="31"/>
  <c r="G15" i="31"/>
  <c r="H15" i="31"/>
  <c r="I15" i="31"/>
  <c r="J15" i="31"/>
  <c r="B15" i="33"/>
  <c r="C15" i="33"/>
  <c r="D15" i="33"/>
  <c r="E15" i="33"/>
  <c r="F15" i="33"/>
  <c r="G15" i="33"/>
  <c r="H15" i="33"/>
  <c r="I15" i="33"/>
  <c r="J15" i="33"/>
  <c r="B15" i="28"/>
  <c r="C15" i="28"/>
  <c r="D15" i="28"/>
  <c r="E15" i="28"/>
  <c r="F15" i="28"/>
  <c r="G15" i="28"/>
  <c r="H15" i="28"/>
  <c r="I15" i="28"/>
  <c r="J15" i="28"/>
  <c r="B15" i="32"/>
  <c r="C15" i="32"/>
  <c r="D15" i="32"/>
  <c r="E15" i="32"/>
  <c r="F15" i="32"/>
  <c r="G15" i="32"/>
  <c r="H15" i="32"/>
  <c r="I15" i="32"/>
  <c r="J15" i="32"/>
  <c r="A15" i="10"/>
  <c r="A15" i="11"/>
  <c r="A15" i="12"/>
  <c r="A15" i="13"/>
  <c r="A15" i="14"/>
  <c r="A15" i="30"/>
  <c r="A15" i="15"/>
  <c r="A15" i="19"/>
  <c r="A15" i="18"/>
  <c r="A15" i="20"/>
  <c r="A15" i="27"/>
  <c r="A15" i="31"/>
  <c r="A15" i="33"/>
  <c r="A15" i="28"/>
  <c r="A15" i="32"/>
  <c r="B14" i="10"/>
  <c r="C14" i="10"/>
  <c r="D14" i="10"/>
  <c r="E14" i="10"/>
  <c r="F14" i="10"/>
  <c r="G14" i="10"/>
  <c r="H14" i="10"/>
  <c r="I14" i="10"/>
  <c r="J14" i="10"/>
  <c r="B14" i="11"/>
  <c r="C14" i="11"/>
  <c r="D14" i="11"/>
  <c r="E14" i="11"/>
  <c r="F14" i="11"/>
  <c r="G14" i="11"/>
  <c r="H14" i="11"/>
  <c r="I14" i="11"/>
  <c r="J14" i="11"/>
  <c r="B14" i="12"/>
  <c r="C14" i="12"/>
  <c r="D14" i="12"/>
  <c r="E14" i="12"/>
  <c r="F14" i="12"/>
  <c r="G14" i="12"/>
  <c r="H14" i="12"/>
  <c r="I14" i="12"/>
  <c r="J14" i="12"/>
  <c r="B14" i="13"/>
  <c r="C14" i="13"/>
  <c r="D14" i="13"/>
  <c r="E14" i="13"/>
  <c r="F14" i="13"/>
  <c r="G14" i="13"/>
  <c r="H14" i="13"/>
  <c r="I14" i="13"/>
  <c r="J14" i="13"/>
  <c r="B14" i="14"/>
  <c r="C14" i="14"/>
  <c r="D14" i="14"/>
  <c r="E14" i="14"/>
  <c r="F14" i="14"/>
  <c r="G14" i="14"/>
  <c r="H14" i="14"/>
  <c r="I14" i="14"/>
  <c r="J14" i="14"/>
  <c r="B14" i="30"/>
  <c r="C14" i="30"/>
  <c r="D14" i="30"/>
  <c r="E14" i="30"/>
  <c r="F14" i="30"/>
  <c r="G14" i="30"/>
  <c r="H14" i="30"/>
  <c r="I14" i="30"/>
  <c r="J14" i="30"/>
  <c r="B14" i="15"/>
  <c r="C14" i="15"/>
  <c r="D14" i="15"/>
  <c r="E14" i="15"/>
  <c r="F14" i="15"/>
  <c r="G14" i="15"/>
  <c r="H14" i="15"/>
  <c r="I14" i="15"/>
  <c r="J14" i="15"/>
  <c r="B14" i="19"/>
  <c r="C14" i="19"/>
  <c r="D14" i="19"/>
  <c r="E14" i="19"/>
  <c r="F14" i="19"/>
  <c r="G14" i="19"/>
  <c r="H14" i="19"/>
  <c r="I14" i="19"/>
  <c r="J14" i="19"/>
  <c r="B14" i="18"/>
  <c r="C14" i="18"/>
  <c r="D14" i="18"/>
  <c r="E14" i="18"/>
  <c r="F14" i="18"/>
  <c r="G14" i="18"/>
  <c r="H14" i="18"/>
  <c r="I14" i="18"/>
  <c r="J14" i="18"/>
  <c r="B14" i="20"/>
  <c r="C14" i="20"/>
  <c r="D14" i="20"/>
  <c r="E14" i="20"/>
  <c r="F14" i="20"/>
  <c r="G14" i="20"/>
  <c r="H14" i="20"/>
  <c r="I14" i="20"/>
  <c r="J14" i="20"/>
  <c r="B14" i="27"/>
  <c r="C14" i="27"/>
  <c r="D14" i="27"/>
  <c r="E14" i="27"/>
  <c r="F14" i="27"/>
  <c r="G14" i="27"/>
  <c r="H14" i="27"/>
  <c r="I14" i="27"/>
  <c r="J14" i="27"/>
  <c r="B14" i="31"/>
  <c r="C14" i="31"/>
  <c r="D14" i="31"/>
  <c r="E14" i="31"/>
  <c r="F14" i="31"/>
  <c r="G14" i="31"/>
  <c r="H14" i="31"/>
  <c r="I14" i="31"/>
  <c r="J14" i="31"/>
  <c r="B14" i="33"/>
  <c r="C14" i="33"/>
  <c r="D14" i="33"/>
  <c r="E14" i="33"/>
  <c r="F14" i="33"/>
  <c r="G14" i="33"/>
  <c r="H14" i="33"/>
  <c r="I14" i="33"/>
  <c r="J14" i="33"/>
  <c r="B14" i="28"/>
  <c r="C14" i="28"/>
  <c r="D14" i="28"/>
  <c r="E14" i="28"/>
  <c r="F14" i="28"/>
  <c r="G14" i="28"/>
  <c r="H14" i="28"/>
  <c r="I14" i="28"/>
  <c r="J14" i="28"/>
  <c r="B14" i="32"/>
  <c r="C14" i="32"/>
  <c r="D14" i="32"/>
  <c r="E14" i="32"/>
  <c r="F14" i="32"/>
  <c r="G14" i="32"/>
  <c r="H14" i="32"/>
  <c r="I14" i="32"/>
  <c r="J14" i="32"/>
  <c r="A14" i="10"/>
  <c r="A14" i="11"/>
  <c r="A14" i="12"/>
  <c r="A14" i="13"/>
  <c r="A14" i="14"/>
  <c r="A14" i="30"/>
  <c r="A14" i="15"/>
  <c r="A14" i="19"/>
  <c r="A14" i="18"/>
  <c r="A14" i="20"/>
  <c r="A14" i="27"/>
  <c r="A14" i="31"/>
  <c r="A14" i="33"/>
  <c r="A14" i="28"/>
  <c r="A14" i="32"/>
  <c r="B13" i="10"/>
  <c r="C13" i="10"/>
  <c r="D13" i="10"/>
  <c r="E13" i="10"/>
  <c r="F13" i="10"/>
  <c r="G13" i="10"/>
  <c r="H13" i="10"/>
  <c r="I13" i="10"/>
  <c r="J13" i="10"/>
  <c r="B13" i="11"/>
  <c r="C13" i="11"/>
  <c r="D13" i="11"/>
  <c r="E13" i="11"/>
  <c r="F13" i="11"/>
  <c r="G13" i="11"/>
  <c r="H13" i="11"/>
  <c r="I13" i="11"/>
  <c r="J13" i="11"/>
  <c r="B13" i="12"/>
  <c r="C13" i="12"/>
  <c r="D13" i="12"/>
  <c r="E13" i="12"/>
  <c r="F13" i="12"/>
  <c r="G13" i="12"/>
  <c r="H13" i="12"/>
  <c r="I13" i="12"/>
  <c r="J13" i="12"/>
  <c r="B13" i="13"/>
  <c r="C13" i="13"/>
  <c r="D13" i="13"/>
  <c r="E13" i="13"/>
  <c r="F13" i="13"/>
  <c r="G13" i="13"/>
  <c r="H13" i="13"/>
  <c r="I13" i="13"/>
  <c r="J13" i="13"/>
  <c r="B13" i="14"/>
  <c r="C13" i="14"/>
  <c r="D13" i="14"/>
  <c r="E13" i="14"/>
  <c r="F13" i="14"/>
  <c r="G13" i="14"/>
  <c r="H13" i="14"/>
  <c r="I13" i="14"/>
  <c r="J13" i="14"/>
  <c r="B13" i="30"/>
  <c r="C13" i="30"/>
  <c r="D13" i="30"/>
  <c r="E13" i="30"/>
  <c r="F13" i="30"/>
  <c r="G13" i="30"/>
  <c r="H13" i="30"/>
  <c r="I13" i="30"/>
  <c r="J13" i="30"/>
  <c r="B13" i="15"/>
  <c r="C13" i="15"/>
  <c r="D13" i="15"/>
  <c r="E13" i="15"/>
  <c r="F13" i="15"/>
  <c r="G13" i="15"/>
  <c r="H13" i="15"/>
  <c r="I13" i="15"/>
  <c r="J13" i="15"/>
  <c r="B13" i="19"/>
  <c r="C13" i="19"/>
  <c r="D13" i="19"/>
  <c r="E13" i="19"/>
  <c r="F13" i="19"/>
  <c r="G13" i="19"/>
  <c r="H13" i="19"/>
  <c r="I13" i="19"/>
  <c r="J13" i="19"/>
  <c r="B13" i="18"/>
  <c r="C13" i="18"/>
  <c r="D13" i="18"/>
  <c r="E13" i="18"/>
  <c r="F13" i="18"/>
  <c r="G13" i="18"/>
  <c r="H13" i="18"/>
  <c r="I13" i="18"/>
  <c r="J13" i="18"/>
  <c r="B13" i="20"/>
  <c r="C13" i="20"/>
  <c r="D13" i="20"/>
  <c r="E13" i="20"/>
  <c r="F13" i="20"/>
  <c r="G13" i="20"/>
  <c r="H13" i="20"/>
  <c r="I13" i="20"/>
  <c r="J13" i="20"/>
  <c r="B13" i="27"/>
  <c r="C13" i="27"/>
  <c r="D13" i="27"/>
  <c r="E13" i="27"/>
  <c r="F13" i="27"/>
  <c r="G13" i="27"/>
  <c r="H13" i="27"/>
  <c r="I13" i="27"/>
  <c r="J13" i="27"/>
  <c r="B13" i="31"/>
  <c r="C13" i="31"/>
  <c r="D13" i="31"/>
  <c r="E13" i="31"/>
  <c r="F13" i="31"/>
  <c r="G13" i="31"/>
  <c r="H13" i="31"/>
  <c r="I13" i="31"/>
  <c r="J13" i="31"/>
  <c r="B13" i="33"/>
  <c r="C13" i="33"/>
  <c r="D13" i="33"/>
  <c r="E13" i="33"/>
  <c r="F13" i="33"/>
  <c r="G13" i="33"/>
  <c r="H13" i="33"/>
  <c r="I13" i="33"/>
  <c r="J13" i="33"/>
  <c r="B13" i="28"/>
  <c r="C13" i="28"/>
  <c r="D13" i="28"/>
  <c r="E13" i="28"/>
  <c r="F13" i="28"/>
  <c r="G13" i="28"/>
  <c r="H13" i="28"/>
  <c r="I13" i="28"/>
  <c r="J13" i="28"/>
  <c r="B13" i="32"/>
  <c r="C13" i="32"/>
  <c r="D13" i="32"/>
  <c r="E13" i="32"/>
  <c r="F13" i="32"/>
  <c r="G13" i="32"/>
  <c r="H13" i="32"/>
  <c r="I13" i="32"/>
  <c r="J13" i="32"/>
  <c r="A13" i="10"/>
  <c r="A13" i="11"/>
  <c r="A13" i="12"/>
  <c r="A13" i="13"/>
  <c r="A13" i="14"/>
  <c r="A13" i="30"/>
  <c r="A13" i="15"/>
  <c r="A13" i="19"/>
  <c r="A13" i="18"/>
  <c r="A13" i="20"/>
  <c r="A13" i="27"/>
  <c r="A13" i="31"/>
  <c r="A13" i="33"/>
  <c r="A13" i="28"/>
  <c r="A13" i="32"/>
  <c r="B12" i="10" l="1"/>
  <c r="C12" i="10"/>
  <c r="D12" i="10"/>
  <c r="E12" i="10"/>
  <c r="F12" i="10"/>
  <c r="G12" i="10"/>
  <c r="H12" i="10"/>
  <c r="I12" i="10"/>
  <c r="J12" i="10"/>
  <c r="B12" i="11"/>
  <c r="C12" i="11"/>
  <c r="D12" i="11"/>
  <c r="E12" i="11"/>
  <c r="F12" i="11"/>
  <c r="G12" i="11"/>
  <c r="H12" i="11"/>
  <c r="I12" i="11"/>
  <c r="J12" i="11"/>
  <c r="B12" i="12"/>
  <c r="C12" i="12"/>
  <c r="D12" i="12"/>
  <c r="E12" i="12"/>
  <c r="F12" i="12"/>
  <c r="G12" i="12"/>
  <c r="H12" i="12"/>
  <c r="I12" i="12"/>
  <c r="J12" i="12"/>
  <c r="B12" i="13"/>
  <c r="C12" i="13"/>
  <c r="D12" i="13"/>
  <c r="E12" i="13"/>
  <c r="F12" i="13"/>
  <c r="G12" i="13"/>
  <c r="H12" i="13"/>
  <c r="I12" i="13"/>
  <c r="J12" i="13"/>
  <c r="B12" i="14"/>
  <c r="C12" i="14"/>
  <c r="D12" i="14"/>
  <c r="E12" i="14"/>
  <c r="F12" i="14"/>
  <c r="G12" i="14"/>
  <c r="H12" i="14"/>
  <c r="I12" i="14"/>
  <c r="J12" i="14"/>
  <c r="B12" i="30"/>
  <c r="C12" i="30"/>
  <c r="D12" i="30"/>
  <c r="E12" i="30"/>
  <c r="F12" i="30"/>
  <c r="G12" i="30"/>
  <c r="H12" i="30"/>
  <c r="I12" i="30"/>
  <c r="J12" i="30"/>
  <c r="B12" i="15"/>
  <c r="C12" i="15"/>
  <c r="D12" i="15"/>
  <c r="E12" i="15"/>
  <c r="F12" i="15"/>
  <c r="G12" i="15"/>
  <c r="H12" i="15"/>
  <c r="I12" i="15"/>
  <c r="J12" i="15"/>
  <c r="B12" i="19"/>
  <c r="C12" i="19"/>
  <c r="D12" i="19"/>
  <c r="E12" i="19"/>
  <c r="F12" i="19"/>
  <c r="G12" i="19"/>
  <c r="H12" i="19"/>
  <c r="I12" i="19"/>
  <c r="J12" i="19"/>
  <c r="B12" i="18"/>
  <c r="C12" i="18"/>
  <c r="D12" i="18"/>
  <c r="E12" i="18"/>
  <c r="F12" i="18"/>
  <c r="G12" i="18"/>
  <c r="H12" i="18"/>
  <c r="I12" i="18"/>
  <c r="J12" i="18"/>
  <c r="B12" i="20"/>
  <c r="C12" i="20"/>
  <c r="D12" i="20"/>
  <c r="E12" i="20"/>
  <c r="F12" i="20"/>
  <c r="G12" i="20"/>
  <c r="H12" i="20"/>
  <c r="I12" i="20"/>
  <c r="J12" i="20"/>
  <c r="B12" i="27"/>
  <c r="C12" i="27"/>
  <c r="D12" i="27"/>
  <c r="E12" i="27"/>
  <c r="F12" i="27"/>
  <c r="G12" i="27"/>
  <c r="H12" i="27"/>
  <c r="I12" i="27"/>
  <c r="J12" i="27"/>
  <c r="B12" i="31"/>
  <c r="C12" i="31"/>
  <c r="D12" i="31"/>
  <c r="E12" i="31"/>
  <c r="F12" i="31"/>
  <c r="G12" i="31"/>
  <c r="H12" i="31"/>
  <c r="I12" i="31"/>
  <c r="J12" i="31"/>
  <c r="B12" i="33"/>
  <c r="C12" i="33"/>
  <c r="D12" i="33"/>
  <c r="E12" i="33"/>
  <c r="F12" i="33"/>
  <c r="G12" i="33"/>
  <c r="H12" i="33"/>
  <c r="I12" i="33"/>
  <c r="J12" i="33"/>
  <c r="B12" i="28"/>
  <c r="B27" i="28" s="1"/>
  <c r="C12" i="28"/>
  <c r="C28" i="28" s="1"/>
  <c r="D12" i="28"/>
  <c r="D27" i="28" s="1"/>
  <c r="E12" i="28"/>
  <c r="E27" i="28" s="1"/>
  <c r="F12" i="28"/>
  <c r="F27" i="28" s="1"/>
  <c r="G12" i="28"/>
  <c r="G27" i="28" s="1"/>
  <c r="H12" i="28"/>
  <c r="H27" i="28" s="1"/>
  <c r="I12" i="28"/>
  <c r="I27" i="28" s="1"/>
  <c r="J12" i="28"/>
  <c r="J27" i="28" s="1"/>
  <c r="B12" i="32"/>
  <c r="C12" i="32"/>
  <c r="D12" i="32"/>
  <c r="E12" i="32"/>
  <c r="F12" i="32"/>
  <c r="G12" i="32"/>
  <c r="H12" i="32"/>
  <c r="I12" i="32"/>
  <c r="J12" i="32"/>
  <c r="A12" i="10"/>
  <c r="A12" i="11"/>
  <c r="A12" i="12"/>
  <c r="A12" i="13"/>
  <c r="A12" i="14"/>
  <c r="A12" i="30"/>
  <c r="A12" i="15"/>
  <c r="A12" i="19"/>
  <c r="A12" i="18"/>
  <c r="A12" i="20"/>
  <c r="A12" i="27"/>
  <c r="A12" i="31"/>
  <c r="A12" i="33"/>
  <c r="A12" i="28"/>
  <c r="A28" i="28" s="1"/>
  <c r="A12" i="32"/>
  <c r="J30" i="28"/>
  <c r="I30" i="28"/>
  <c r="H30" i="28"/>
  <c r="G30" i="28"/>
  <c r="F30" i="28"/>
  <c r="E30" i="28"/>
  <c r="D30" i="28"/>
  <c r="C30" i="28"/>
  <c r="B30" i="28"/>
  <c r="A30" i="28"/>
  <c r="J29" i="28"/>
  <c r="I29" i="28"/>
  <c r="H29" i="28"/>
  <c r="G29" i="28"/>
  <c r="F29" i="28"/>
  <c r="E29" i="28"/>
  <c r="D29" i="28"/>
  <c r="C29" i="28"/>
  <c r="B29" i="28"/>
  <c r="A29" i="28"/>
  <c r="J28" i="28"/>
  <c r="I28" i="28"/>
  <c r="H28" i="28"/>
  <c r="G28" i="28"/>
  <c r="F28" i="28"/>
  <c r="E28" i="28"/>
  <c r="L15" i="28"/>
  <c r="L14" i="28"/>
  <c r="L13" i="28"/>
  <c r="D28" i="28" l="1"/>
  <c r="B28" i="28"/>
  <c r="C27" i="28"/>
  <c r="A27" i="28"/>
  <c r="J30" i="33"/>
  <c r="I30" i="33"/>
  <c r="H30" i="33"/>
  <c r="G30" i="33"/>
  <c r="F30" i="33"/>
  <c r="E30" i="33"/>
  <c r="D30" i="33"/>
  <c r="C30" i="33"/>
  <c r="B30" i="33"/>
  <c r="A30" i="33"/>
  <c r="J29" i="33"/>
  <c r="I29" i="33"/>
  <c r="H29" i="33"/>
  <c r="G29" i="33"/>
  <c r="F29" i="33"/>
  <c r="E29" i="33"/>
  <c r="D29" i="33"/>
  <c r="C29" i="33"/>
  <c r="B29" i="33"/>
  <c r="A29" i="33"/>
  <c r="J28" i="33"/>
  <c r="I28" i="33"/>
  <c r="H28" i="33"/>
  <c r="G28" i="33"/>
  <c r="F28" i="33"/>
  <c r="E28" i="33"/>
  <c r="B28" i="33"/>
  <c r="J27" i="33"/>
  <c r="I27" i="33"/>
  <c r="H27" i="33"/>
  <c r="G27" i="33"/>
  <c r="F27" i="33"/>
  <c r="E27" i="33"/>
  <c r="D27" i="33"/>
  <c r="C27" i="33"/>
  <c r="B27" i="33"/>
  <c r="A27" i="33"/>
  <c r="L15" i="33"/>
  <c r="L14" i="33"/>
  <c r="L13" i="33"/>
  <c r="D28" i="33"/>
  <c r="C28" i="33"/>
  <c r="A28" i="33"/>
  <c r="A3" i="33"/>
  <c r="J30" i="31"/>
  <c r="I30" i="31"/>
  <c r="H30" i="31"/>
  <c r="G30" i="31"/>
  <c r="F30" i="31"/>
  <c r="E30" i="31"/>
  <c r="D30" i="31"/>
  <c r="C30" i="31"/>
  <c r="B30" i="31"/>
  <c r="A30" i="31"/>
  <c r="J29" i="31"/>
  <c r="I29" i="31"/>
  <c r="H29" i="31"/>
  <c r="G29" i="31"/>
  <c r="F29" i="31"/>
  <c r="E29" i="31"/>
  <c r="D29" i="31"/>
  <c r="C29" i="31"/>
  <c r="B29" i="31"/>
  <c r="A29" i="31"/>
  <c r="J28" i="31"/>
  <c r="I28" i="31"/>
  <c r="H28" i="31"/>
  <c r="G28" i="31"/>
  <c r="F28" i="31"/>
  <c r="E28" i="31"/>
  <c r="A28" i="31"/>
  <c r="J27" i="31"/>
  <c r="I27" i="31"/>
  <c r="H27" i="31"/>
  <c r="G27" i="31"/>
  <c r="F27" i="31"/>
  <c r="E27" i="31"/>
  <c r="D27" i="31"/>
  <c r="C27" i="31"/>
  <c r="B27" i="31"/>
  <c r="A27" i="31"/>
  <c r="L15" i="31"/>
  <c r="L14" i="31"/>
  <c r="L13" i="31"/>
  <c r="D28" i="31"/>
  <c r="C28" i="31"/>
  <c r="B28" i="31"/>
  <c r="J30" i="27"/>
  <c r="I30" i="27"/>
  <c r="H30" i="27"/>
  <c r="G30" i="27"/>
  <c r="F30" i="27"/>
  <c r="E30" i="27"/>
  <c r="D30" i="27"/>
  <c r="C30" i="27"/>
  <c r="B30" i="27"/>
  <c r="A30" i="27"/>
  <c r="J29" i="27"/>
  <c r="I29" i="27"/>
  <c r="H29" i="27"/>
  <c r="G29" i="27"/>
  <c r="F29" i="27"/>
  <c r="E29" i="27"/>
  <c r="D29" i="27"/>
  <c r="C29" i="27"/>
  <c r="B29" i="27"/>
  <c r="A29" i="27"/>
  <c r="J28" i="27"/>
  <c r="I28" i="27"/>
  <c r="H28" i="27"/>
  <c r="G28" i="27"/>
  <c r="F28" i="27"/>
  <c r="E28" i="27"/>
  <c r="A28" i="27"/>
  <c r="J27" i="27"/>
  <c r="I27" i="27"/>
  <c r="H27" i="27"/>
  <c r="G27" i="27"/>
  <c r="F27" i="27"/>
  <c r="E27" i="27"/>
  <c r="D27" i="27"/>
  <c r="C27" i="27"/>
  <c r="B27" i="27"/>
  <c r="A27" i="27"/>
  <c r="L15" i="27"/>
  <c r="L14" i="27"/>
  <c r="L13" i="27"/>
  <c r="D28" i="27"/>
  <c r="C28" i="27"/>
  <c r="B28" i="27"/>
  <c r="J30" i="20"/>
  <c r="I30" i="20"/>
  <c r="H30" i="20"/>
  <c r="G30" i="20"/>
  <c r="F30" i="20"/>
  <c r="E30" i="20"/>
  <c r="D30" i="20"/>
  <c r="C30" i="20"/>
  <c r="B30" i="20"/>
  <c r="A30" i="20"/>
  <c r="J29" i="20"/>
  <c r="I29" i="20"/>
  <c r="H29" i="20"/>
  <c r="G29" i="20"/>
  <c r="F29" i="20"/>
  <c r="E29" i="20"/>
  <c r="D29" i="20"/>
  <c r="C29" i="20"/>
  <c r="B29" i="20"/>
  <c r="A29" i="20"/>
  <c r="J28" i="20"/>
  <c r="I28" i="20"/>
  <c r="H28" i="20"/>
  <c r="G28" i="20"/>
  <c r="F28" i="20"/>
  <c r="E28" i="20"/>
  <c r="J27" i="20"/>
  <c r="I27" i="20"/>
  <c r="H27" i="20"/>
  <c r="G27" i="20"/>
  <c r="F27" i="20"/>
  <c r="E27" i="20"/>
  <c r="D27" i="20"/>
  <c r="C27" i="20"/>
  <c r="B27" i="20"/>
  <c r="A27" i="20"/>
  <c r="L15" i="20"/>
  <c r="L14" i="20"/>
  <c r="L13" i="20"/>
  <c r="D28" i="20"/>
  <c r="C28" i="20"/>
  <c r="B28" i="20"/>
  <c r="A28" i="20"/>
  <c r="J30" i="18"/>
  <c r="I30" i="18"/>
  <c r="H30" i="18"/>
  <c r="G30" i="18"/>
  <c r="F30" i="18"/>
  <c r="E30" i="18"/>
  <c r="D30" i="18"/>
  <c r="C30" i="18"/>
  <c r="B30" i="18"/>
  <c r="A30" i="18"/>
  <c r="J29" i="18"/>
  <c r="I29" i="18"/>
  <c r="H29" i="18"/>
  <c r="G29" i="18"/>
  <c r="F29" i="18"/>
  <c r="E29" i="18"/>
  <c r="D29" i="18"/>
  <c r="C29" i="18"/>
  <c r="B29" i="18"/>
  <c r="A29" i="18"/>
  <c r="J28" i="18"/>
  <c r="I28" i="18"/>
  <c r="H28" i="18"/>
  <c r="G28" i="18"/>
  <c r="F28" i="18"/>
  <c r="E28" i="18"/>
  <c r="J27" i="18"/>
  <c r="I27" i="18"/>
  <c r="H27" i="18"/>
  <c r="G27" i="18"/>
  <c r="F27" i="18"/>
  <c r="E27" i="18"/>
  <c r="D27" i="18"/>
  <c r="C27" i="18"/>
  <c r="B27" i="18"/>
  <c r="A27" i="18"/>
  <c r="L15" i="18"/>
  <c r="L14" i="18"/>
  <c r="L13" i="18"/>
  <c r="D28" i="18"/>
  <c r="C28" i="18"/>
  <c r="B28" i="18"/>
  <c r="A28" i="18"/>
  <c r="J30" i="19"/>
  <c r="I30" i="19"/>
  <c r="H30" i="19"/>
  <c r="G30" i="19"/>
  <c r="F30" i="19"/>
  <c r="E30" i="19"/>
  <c r="D30" i="19"/>
  <c r="C30" i="19"/>
  <c r="B30" i="19"/>
  <c r="A30" i="19"/>
  <c r="J29" i="19"/>
  <c r="I29" i="19"/>
  <c r="H29" i="19"/>
  <c r="G29" i="19"/>
  <c r="F29" i="19"/>
  <c r="E29" i="19"/>
  <c r="D29" i="19"/>
  <c r="C29" i="19"/>
  <c r="B29" i="19"/>
  <c r="A29" i="19"/>
  <c r="J28" i="19"/>
  <c r="I28" i="19"/>
  <c r="H28" i="19"/>
  <c r="G28" i="19"/>
  <c r="F28" i="19"/>
  <c r="E28" i="19"/>
  <c r="J27" i="19"/>
  <c r="I27" i="19"/>
  <c r="H27" i="19"/>
  <c r="G27" i="19"/>
  <c r="F27" i="19"/>
  <c r="E27" i="19"/>
  <c r="D27" i="19"/>
  <c r="C27" i="19"/>
  <c r="B27" i="19"/>
  <c r="A27" i="19"/>
  <c r="L15" i="19"/>
  <c r="L14" i="19"/>
  <c r="L13" i="19"/>
  <c r="D28" i="19"/>
  <c r="C28" i="19"/>
  <c r="B28" i="19"/>
  <c r="A28" i="19"/>
  <c r="J33" i="16"/>
  <c r="I33" i="16"/>
  <c r="H33" i="16"/>
  <c r="G33" i="16"/>
  <c r="F33" i="16"/>
  <c r="E33" i="16"/>
  <c r="D33" i="16"/>
  <c r="C33" i="16"/>
  <c r="B33" i="16"/>
  <c r="A33" i="16"/>
  <c r="J32" i="16"/>
  <c r="I32" i="16"/>
  <c r="H32" i="16"/>
  <c r="G32" i="16"/>
  <c r="F32" i="16"/>
  <c r="E32" i="16"/>
  <c r="D32" i="16"/>
  <c r="C32" i="16"/>
  <c r="B32" i="16"/>
  <c r="A32" i="16"/>
  <c r="J31" i="16"/>
  <c r="I31" i="16"/>
  <c r="H31" i="16"/>
  <c r="G31" i="16"/>
  <c r="F31" i="16"/>
  <c r="E31" i="16"/>
  <c r="A31" i="16"/>
  <c r="J30" i="16"/>
  <c r="I30" i="16"/>
  <c r="H30" i="16"/>
  <c r="G30" i="16"/>
  <c r="F30" i="16"/>
  <c r="E30" i="16"/>
  <c r="D30" i="16"/>
  <c r="C30" i="16"/>
  <c r="B30" i="16"/>
  <c r="A30" i="16"/>
  <c r="D31" i="16"/>
  <c r="C31" i="16"/>
  <c r="B31" i="16"/>
  <c r="J30" i="15"/>
  <c r="I30" i="15"/>
  <c r="H30" i="15"/>
  <c r="G30" i="15"/>
  <c r="F30" i="15"/>
  <c r="E30" i="15"/>
  <c r="D30" i="15"/>
  <c r="C30" i="15"/>
  <c r="B30" i="15"/>
  <c r="A30" i="15"/>
  <c r="J29" i="15"/>
  <c r="I29" i="15"/>
  <c r="H29" i="15"/>
  <c r="G29" i="15"/>
  <c r="F29" i="15"/>
  <c r="E29" i="15"/>
  <c r="D29" i="15"/>
  <c r="C29" i="15"/>
  <c r="B29" i="15"/>
  <c r="A29" i="15"/>
  <c r="J28" i="15"/>
  <c r="I28" i="15"/>
  <c r="H28" i="15"/>
  <c r="G28" i="15"/>
  <c r="F28" i="15"/>
  <c r="E28" i="15"/>
  <c r="J27" i="15"/>
  <c r="I27" i="15"/>
  <c r="H27" i="15"/>
  <c r="G27" i="15"/>
  <c r="F27" i="15"/>
  <c r="E27" i="15"/>
  <c r="D27" i="15"/>
  <c r="C27" i="15"/>
  <c r="B27" i="15"/>
  <c r="A27" i="15"/>
  <c r="L15" i="15"/>
  <c r="L14" i="15"/>
  <c r="L13" i="15"/>
  <c r="D28" i="15"/>
  <c r="C28" i="15"/>
  <c r="B28" i="15"/>
  <c r="A28" i="15"/>
  <c r="J30" i="30"/>
  <c r="I30" i="30"/>
  <c r="H30" i="30"/>
  <c r="G30" i="30"/>
  <c r="F30" i="30"/>
  <c r="E30" i="30"/>
  <c r="D30" i="30"/>
  <c r="C30" i="30"/>
  <c r="B30" i="30"/>
  <c r="A30" i="30"/>
  <c r="J29" i="30"/>
  <c r="I29" i="30"/>
  <c r="H29" i="30"/>
  <c r="G29" i="30"/>
  <c r="F29" i="30"/>
  <c r="E29" i="30"/>
  <c r="D29" i="30"/>
  <c r="C29" i="30"/>
  <c r="B29" i="30"/>
  <c r="A29" i="30"/>
  <c r="J28" i="30"/>
  <c r="I28" i="30"/>
  <c r="H28" i="30"/>
  <c r="G28" i="30"/>
  <c r="F28" i="30"/>
  <c r="E28" i="30"/>
  <c r="J27" i="30"/>
  <c r="I27" i="30"/>
  <c r="H27" i="30"/>
  <c r="G27" i="30"/>
  <c r="F27" i="30"/>
  <c r="E27" i="30"/>
  <c r="D27" i="30"/>
  <c r="C27" i="30"/>
  <c r="B27" i="30"/>
  <c r="A27" i="30"/>
  <c r="L15" i="30"/>
  <c r="L14" i="30"/>
  <c r="L13" i="30"/>
  <c r="D28" i="30"/>
  <c r="C28" i="30"/>
  <c r="B28" i="30"/>
  <c r="A28" i="30"/>
  <c r="J30" i="14"/>
  <c r="I30" i="14"/>
  <c r="H30" i="14"/>
  <c r="G30" i="14"/>
  <c r="F30" i="14"/>
  <c r="E30" i="14"/>
  <c r="D30" i="14"/>
  <c r="C30" i="14"/>
  <c r="B30" i="14"/>
  <c r="A30" i="14"/>
  <c r="J29" i="14"/>
  <c r="I29" i="14"/>
  <c r="H29" i="14"/>
  <c r="G29" i="14"/>
  <c r="F29" i="14"/>
  <c r="E29" i="14"/>
  <c r="D29" i="14"/>
  <c r="C29" i="14"/>
  <c r="B29" i="14"/>
  <c r="A29" i="14"/>
  <c r="J28" i="14"/>
  <c r="I28" i="14"/>
  <c r="H28" i="14"/>
  <c r="G28" i="14"/>
  <c r="F28" i="14"/>
  <c r="E28" i="14"/>
  <c r="J27" i="14"/>
  <c r="I27" i="14"/>
  <c r="H27" i="14"/>
  <c r="G27" i="14"/>
  <c r="F27" i="14"/>
  <c r="E27" i="14"/>
  <c r="D27" i="14"/>
  <c r="C27" i="14"/>
  <c r="B27" i="14"/>
  <c r="A27" i="14"/>
  <c r="D28" i="14"/>
  <c r="C28" i="14"/>
  <c r="B28" i="14"/>
  <c r="A28" i="14"/>
  <c r="O30" i="13"/>
  <c r="L30" i="13" s="1"/>
  <c r="J30" i="13"/>
  <c r="I30" i="13"/>
  <c r="H30" i="13"/>
  <c r="G30" i="13"/>
  <c r="F30" i="13"/>
  <c r="E30" i="13"/>
  <c r="D30" i="13"/>
  <c r="C30" i="13"/>
  <c r="B30" i="13"/>
  <c r="A30" i="13"/>
  <c r="O29" i="13"/>
  <c r="L29" i="13" s="1"/>
  <c r="J29" i="13"/>
  <c r="I29" i="13"/>
  <c r="H29" i="13"/>
  <c r="G29" i="13"/>
  <c r="F29" i="13"/>
  <c r="E29" i="13"/>
  <c r="D29" i="13"/>
  <c r="C29" i="13"/>
  <c r="B29" i="13"/>
  <c r="A29" i="13"/>
  <c r="J28" i="13"/>
  <c r="I28" i="13"/>
  <c r="H28" i="13"/>
  <c r="G28" i="13"/>
  <c r="F28" i="13"/>
  <c r="E28" i="13"/>
  <c r="J27" i="13"/>
  <c r="I27" i="13"/>
  <c r="H27" i="13"/>
  <c r="G27" i="13"/>
  <c r="F27" i="13"/>
  <c r="E27" i="13"/>
  <c r="D27" i="13"/>
  <c r="C27" i="13"/>
  <c r="B27" i="13"/>
  <c r="A27" i="13"/>
  <c r="L15" i="13"/>
  <c r="L14" i="13"/>
  <c r="L13" i="13"/>
  <c r="D28" i="13"/>
  <c r="C28" i="13"/>
  <c r="B28" i="13"/>
  <c r="A28" i="13"/>
  <c r="O30" i="12"/>
  <c r="L30" i="12" s="1"/>
  <c r="J30" i="12"/>
  <c r="I30" i="12"/>
  <c r="H30" i="12"/>
  <c r="G30" i="12"/>
  <c r="F30" i="12"/>
  <c r="E30" i="12"/>
  <c r="D30" i="12"/>
  <c r="C30" i="12"/>
  <c r="B30" i="12"/>
  <c r="A30" i="12"/>
  <c r="J29" i="12"/>
  <c r="I29" i="12"/>
  <c r="H29" i="12"/>
  <c r="G29" i="12"/>
  <c r="F29" i="12"/>
  <c r="E29" i="12"/>
  <c r="D29" i="12"/>
  <c r="C29" i="12"/>
  <c r="B29" i="12"/>
  <c r="A29" i="12"/>
  <c r="J28" i="12"/>
  <c r="I28" i="12"/>
  <c r="H28" i="12"/>
  <c r="G28" i="12"/>
  <c r="F28" i="12"/>
  <c r="E28" i="12"/>
  <c r="J27" i="12"/>
  <c r="I27" i="12"/>
  <c r="H27" i="12"/>
  <c r="G27" i="12"/>
  <c r="F27" i="12"/>
  <c r="E27" i="12"/>
  <c r="D27" i="12"/>
  <c r="C27" i="12"/>
  <c r="B27" i="12"/>
  <c r="A27" i="12"/>
  <c r="L15" i="12"/>
  <c r="L14" i="12"/>
  <c r="L13" i="12"/>
  <c r="D28" i="12"/>
  <c r="C28" i="12"/>
  <c r="B28" i="12"/>
  <c r="A28" i="12"/>
  <c r="J30" i="11"/>
  <c r="I30" i="11"/>
  <c r="H30" i="11"/>
  <c r="G30" i="11"/>
  <c r="F30" i="11"/>
  <c r="E30" i="11"/>
  <c r="D30" i="11"/>
  <c r="C30" i="11"/>
  <c r="B30" i="11"/>
  <c r="A30" i="11"/>
  <c r="J29" i="11"/>
  <c r="I29" i="11"/>
  <c r="H29" i="11"/>
  <c r="G29" i="11"/>
  <c r="F29" i="11"/>
  <c r="E29" i="11"/>
  <c r="D29" i="11"/>
  <c r="C29" i="11"/>
  <c r="B29" i="11"/>
  <c r="A29" i="11"/>
  <c r="J28" i="11"/>
  <c r="I28" i="11"/>
  <c r="H28" i="11"/>
  <c r="G28" i="11"/>
  <c r="F28" i="11"/>
  <c r="E28" i="11"/>
  <c r="J27" i="11"/>
  <c r="I27" i="11"/>
  <c r="H27" i="11"/>
  <c r="G27" i="11"/>
  <c r="F27" i="11"/>
  <c r="E27" i="11"/>
  <c r="D27" i="11"/>
  <c r="C27" i="11"/>
  <c r="B27" i="11"/>
  <c r="A27" i="11"/>
  <c r="D28" i="11"/>
  <c r="C28" i="11"/>
  <c r="B28" i="11"/>
  <c r="A28" i="11"/>
  <c r="O30" i="10"/>
  <c r="L30" i="10" s="1"/>
  <c r="J30" i="10"/>
  <c r="I30" i="10"/>
  <c r="H30" i="10"/>
  <c r="G30" i="10"/>
  <c r="F30" i="10"/>
  <c r="E30" i="10"/>
  <c r="D30" i="10"/>
  <c r="C30" i="10"/>
  <c r="B30" i="10"/>
  <c r="A30" i="10"/>
  <c r="O29" i="10"/>
  <c r="L29" i="10" s="1"/>
  <c r="J29" i="10"/>
  <c r="I29" i="10"/>
  <c r="H29" i="10"/>
  <c r="G29" i="10"/>
  <c r="F29" i="10"/>
  <c r="E29" i="10"/>
  <c r="D29" i="10"/>
  <c r="C29" i="10"/>
  <c r="B29" i="10"/>
  <c r="A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D27" i="10"/>
  <c r="C27" i="10"/>
  <c r="B27" i="10"/>
  <c r="A27" i="10"/>
  <c r="O15" i="10"/>
  <c r="L15" i="10"/>
  <c r="O14" i="10"/>
  <c r="L14" i="10" s="1"/>
  <c r="O13" i="10"/>
  <c r="L13" i="10"/>
  <c r="D28" i="10"/>
  <c r="C28" i="10"/>
  <c r="B28" i="10"/>
  <c r="A28" i="10"/>
  <c r="O30" i="32" l="1"/>
  <c r="L30" i="32" s="1"/>
  <c r="J30" i="32"/>
  <c r="I30" i="32"/>
  <c r="H30" i="32"/>
  <c r="G30" i="32"/>
  <c r="F30" i="32"/>
  <c r="E30" i="32"/>
  <c r="D30" i="32"/>
  <c r="C30" i="32"/>
  <c r="B30" i="32"/>
  <c r="A30" i="32"/>
  <c r="J29" i="32"/>
  <c r="I29" i="32"/>
  <c r="H29" i="32"/>
  <c r="G29" i="32"/>
  <c r="F29" i="32"/>
  <c r="E29" i="32"/>
  <c r="D29" i="32"/>
  <c r="C29" i="32"/>
  <c r="B29" i="32"/>
  <c r="A29" i="32"/>
  <c r="J28" i="32"/>
  <c r="I28" i="32"/>
  <c r="H28" i="32"/>
  <c r="G28" i="32"/>
  <c r="F28" i="32"/>
  <c r="E28" i="32"/>
  <c r="I27" i="32"/>
  <c r="H27" i="32"/>
  <c r="G27" i="32"/>
  <c r="F27" i="32"/>
  <c r="E27" i="32"/>
  <c r="D27" i="32"/>
  <c r="C27" i="32"/>
  <c r="B27" i="32"/>
  <c r="A27" i="32"/>
  <c r="O15" i="32"/>
  <c r="L15" i="32" s="1"/>
  <c r="O14" i="32"/>
  <c r="L14" i="32" s="1"/>
  <c r="O13" i="32"/>
  <c r="L13" i="32" s="1"/>
  <c r="J27" i="32"/>
  <c r="D28" i="32"/>
  <c r="A28" i="32" l="1"/>
  <c r="B28" i="32"/>
  <c r="C28" i="32"/>
  <c r="A3" i="31"/>
  <c r="A3" i="28" l="1"/>
  <c r="A3" i="27"/>
  <c r="B28" i="8" l="1"/>
  <c r="A28" i="8"/>
  <c r="A3" i="30" l="1"/>
  <c r="A31" i="8" l="1"/>
  <c r="A23" i="8" l="1"/>
  <c r="A3" i="20" l="1"/>
  <c r="C28" i="8" l="1"/>
  <c r="D28" i="8"/>
  <c r="E28" i="8"/>
  <c r="F28" i="8"/>
  <c r="G28" i="8"/>
  <c r="H28" i="8"/>
  <c r="I28" i="8"/>
  <c r="J28" i="8"/>
  <c r="L13" i="8"/>
  <c r="L15" i="8"/>
  <c r="L14" i="8"/>
  <c r="A3" i="18" l="1"/>
  <c r="A3" i="19" l="1"/>
  <c r="A3" i="16"/>
  <c r="A25" i="16" s="1"/>
  <c r="A3" i="15"/>
  <c r="A3" i="14"/>
  <c r="A3" i="13"/>
  <c r="A3" i="12"/>
  <c r="A3" i="11"/>
  <c r="A3" i="10"/>
  <c r="J29" i="8" l="1"/>
  <c r="I29" i="8"/>
  <c r="H29" i="8"/>
  <c r="F29" i="8"/>
  <c r="E29" i="8"/>
  <c r="D29" i="8"/>
  <c r="B29" i="8"/>
  <c r="A29" i="8"/>
  <c r="C29" i="8" l="1"/>
  <c r="G29" i="8"/>
  <c r="B31" i="8" l="1"/>
  <c r="B30" i="8"/>
  <c r="G30" i="8" l="1"/>
  <c r="C30" i="8"/>
  <c r="D30" i="8" l="1"/>
  <c r="I30" i="8"/>
  <c r="F30" i="8"/>
  <c r="E30" i="8"/>
  <c r="J30" i="8"/>
  <c r="H30" i="8"/>
  <c r="G31" i="8" l="1"/>
  <c r="C31" i="8"/>
  <c r="I31" i="8" l="1"/>
  <c r="E31" i="8"/>
  <c r="J31" i="8"/>
  <c r="H31" i="8"/>
  <c r="F31" i="8"/>
  <c r="D31" i="8"/>
  <c r="A30" i="8" l="1"/>
</calcChain>
</file>

<file path=xl/sharedStrings.xml><?xml version="1.0" encoding="utf-8"?>
<sst xmlns="http://schemas.openxmlformats.org/spreadsheetml/2006/main" count="369" uniqueCount="72">
  <si>
    <t>Discount</t>
  </si>
  <si>
    <t>Number living on Gross Income</t>
  </si>
  <si>
    <t>Financial Eligiblity Fee Schedule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</si>
  <si>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</t>
    </r>
    <r>
      <rPr>
        <b/>
        <sz val="14"/>
        <rFont val="Arial"/>
        <family val="2"/>
      </rPr>
      <t>Fee Schedule</t>
    </r>
  </si>
  <si>
    <t>Copay</t>
  </si>
  <si>
    <t>Region 1</t>
  </si>
  <si>
    <t>Rate:</t>
  </si>
  <si>
    <t>Individual and Family Sessions</t>
  </si>
  <si>
    <t>Group other than IOP</t>
  </si>
  <si>
    <t xml:space="preserve">Service: </t>
  </si>
  <si>
    <t>Community Support  MH</t>
  </si>
  <si>
    <t>Unit:</t>
  </si>
  <si>
    <t xml:space="preserve"> per month</t>
  </si>
  <si>
    <t>Service:</t>
  </si>
  <si>
    <t xml:space="preserve"> Medication Management</t>
  </si>
  <si>
    <t xml:space="preserve">Rate: </t>
  </si>
  <si>
    <t xml:space="preserve">Unit: </t>
  </si>
  <si>
    <t>per 15 minutes</t>
  </si>
  <si>
    <t>per month</t>
  </si>
  <si>
    <t xml:space="preserve"> IOP</t>
  </si>
  <si>
    <t>per hour</t>
  </si>
  <si>
    <t>per Day</t>
  </si>
  <si>
    <t>Day Support</t>
  </si>
  <si>
    <t xml:space="preserve"> Supported Employment</t>
  </si>
  <si>
    <t>PPP</t>
  </si>
  <si>
    <t>Youth Transitional Support</t>
  </si>
  <si>
    <t>Copay Calculation</t>
  </si>
  <si>
    <t>per day</t>
  </si>
  <si>
    <t>Milestone 5</t>
  </si>
  <si>
    <t>Partial pymt</t>
  </si>
  <si>
    <t>15 min</t>
  </si>
  <si>
    <t>Partial Pymt</t>
  </si>
  <si>
    <t>Supported Housing</t>
  </si>
  <si>
    <t>Voucher</t>
  </si>
  <si>
    <t>Assessment - SA</t>
  </si>
  <si>
    <t>1 Assessment</t>
  </si>
  <si>
    <t>ECS</t>
  </si>
  <si>
    <t xml:space="preserve">Day Rehabilitation </t>
  </si>
  <si>
    <t>half day (3 hours or less)</t>
  </si>
  <si>
    <t>full day (5 hrs or greater)</t>
  </si>
  <si>
    <t>Social Detox</t>
  </si>
  <si>
    <t>1 hr</t>
  </si>
  <si>
    <t>45 minutes</t>
  </si>
  <si>
    <t>Full day (more than 5 hours)</t>
  </si>
  <si>
    <t>Half day (less than 3 hours)</t>
  </si>
  <si>
    <t>Milestone 1</t>
  </si>
  <si>
    <t>Milestone 2</t>
  </si>
  <si>
    <t>Milestone 3</t>
  </si>
  <si>
    <t>Milestone 4</t>
  </si>
  <si>
    <t>per 15 minute unit</t>
  </si>
  <si>
    <t>EPC &amp; Acute</t>
  </si>
  <si>
    <t>Subacute &amp; Post Commitment</t>
  </si>
  <si>
    <t>Emergency Psych Observation</t>
  </si>
  <si>
    <t xml:space="preserve">Half Day </t>
  </si>
  <si>
    <t>Full Day</t>
  </si>
  <si>
    <t>half day</t>
  </si>
  <si>
    <t>full day</t>
  </si>
  <si>
    <t>Per Month</t>
  </si>
  <si>
    <t>Per 15 minute unit</t>
  </si>
  <si>
    <t>Monthly</t>
  </si>
  <si>
    <t>Half Day</t>
  </si>
  <si>
    <t>Ind/Family</t>
  </si>
  <si>
    <t>Group</t>
  </si>
  <si>
    <t>Ind/Fam</t>
  </si>
  <si>
    <t>Community Support SU</t>
  </si>
  <si>
    <t>Outpatient MH &amp; SU</t>
  </si>
  <si>
    <t xml:space="preserve">Not Billable </t>
  </si>
  <si>
    <t xml:space="preserve">per hour </t>
  </si>
  <si>
    <t xml:space="preserve">Benefits Counseling </t>
  </si>
  <si>
    <t>per 15 min</t>
  </si>
  <si>
    <r>
      <t xml:space="preserve">Financial Eligiblity </t>
    </r>
    <r>
      <rPr>
        <b/>
        <sz val="14"/>
        <color indexed="10"/>
        <rFont val="Arial"/>
        <family val="2"/>
      </rPr>
      <t xml:space="preserve">Hardship &amp; Emergency Services </t>
    </r>
    <r>
      <rPr>
        <b/>
        <sz val="14"/>
        <rFont val="Arial"/>
        <family val="2"/>
      </rPr>
      <t>Fee Schedule</t>
    </r>
  </si>
  <si>
    <t>Applicable to: 24 Hr. Crisis, Crisis Response, Emergency Community Support, Housing Related Assistance, Peer Run Hospital Diversion, hospital stays less than 24 Hours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</si>
</sst>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3" fillId="0" borderId="0" xfId="2" applyFont="1"/>
    <xf numFmtId="0" fontId="2" fillId="0" borderId="1" xfId="0" applyFont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164" fontId="3" fillId="3" borderId="1" xfId="0" applyNumberFormat="1" applyFont="1" applyFill="1" applyBorder="1"/>
    <xf numFmtId="9" fontId="3" fillId="3" borderId="1" xfId="2" applyFont="1" applyFill="1" applyBorder="1"/>
    <xf numFmtId="164" fontId="3" fillId="4" borderId="1" xfId="1" applyNumberFormat="1" applyFont="1" applyFill="1" applyBorder="1"/>
    <xf numFmtId="9" fontId="3" fillId="4" borderId="1" xfId="2" applyFont="1" applyFill="1" applyBorder="1"/>
    <xf numFmtId="164" fontId="3" fillId="5" borderId="1" xfId="1" applyNumberFormat="1" applyFont="1" applyFill="1" applyBorder="1"/>
    <xf numFmtId="9" fontId="3" fillId="5" borderId="1" xfId="2" applyFont="1" applyFill="1" applyBorder="1"/>
    <xf numFmtId="164" fontId="3" fillId="6" borderId="1" xfId="1" applyNumberFormat="1" applyFont="1" applyFill="1" applyBorder="1"/>
    <xf numFmtId="9" fontId="3" fillId="6" borderId="1" xfId="2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/>
    <xf numFmtId="165" fontId="5" fillId="7" borderId="0" xfId="0" applyNumberFormat="1" applyFont="1" applyFill="1"/>
    <xf numFmtId="165" fontId="6" fillId="7" borderId="0" xfId="0" applyNumberFormat="1" applyFont="1" applyFill="1"/>
    <xf numFmtId="165" fontId="5" fillId="0" borderId="0" xfId="0" applyNumberFormat="1" applyFont="1" applyAlignment="1">
      <alignment wrapText="1"/>
    </xf>
    <xf numFmtId="165" fontId="2" fillId="7" borderId="2" xfId="0" applyNumberFormat="1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left"/>
    </xf>
    <xf numFmtId="8" fontId="6" fillId="0" borderId="0" xfId="0" applyNumberFormat="1" applyFont="1" applyAlignment="1">
      <alignment horizontal="left"/>
    </xf>
    <xf numFmtId="14" fontId="6" fillId="0" borderId="4" xfId="0" applyNumberFormat="1" applyFont="1" applyBorder="1" applyAlignment="1">
      <alignment horizontal="left"/>
    </xf>
    <xf numFmtId="8" fontId="6" fillId="0" borderId="4" xfId="0" applyNumberFormat="1" applyFont="1" applyBorder="1" applyAlignment="1">
      <alignment horizontal="left"/>
    </xf>
    <xf numFmtId="165" fontId="3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3" fillId="0" borderId="0" xfId="2" applyNumberFormat="1" applyFont="1"/>
    <xf numFmtId="165" fontId="2" fillId="7" borderId="0" xfId="0" applyNumberFormat="1" applyFont="1" applyFill="1" applyAlignment="1">
      <alignment horizontal="center"/>
    </xf>
    <xf numFmtId="8" fontId="3" fillId="0" borderId="0" xfId="0" applyNumberFormat="1" applyFont="1"/>
    <xf numFmtId="165" fontId="2" fillId="7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34"/>
  <sheetViews>
    <sheetView topLeftCell="A10" zoomScale="85" workbookViewId="0">
      <selection activeCell="Q34" sqref="Q34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x14ac:dyDescent="0.25">
      <c r="A3" s="42"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x14ac:dyDescent="0.25">
      <c r="A4" s="25" t="s">
        <v>9</v>
      </c>
      <c r="B4" s="26" t="s">
        <v>10</v>
      </c>
      <c r="C4" s="25"/>
      <c r="D4" s="17"/>
      <c r="E4" s="33" t="s">
        <v>29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403.08</v>
      </c>
      <c r="C5" s="25"/>
      <c r="D5" s="17"/>
      <c r="E5" s="34">
        <v>33.51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12</v>
      </c>
      <c r="C6" s="17"/>
      <c r="D6" s="17"/>
      <c r="E6" s="34" t="s">
        <v>30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59</v>
      </c>
      <c r="M9" s="37" t="s">
        <v>30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26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v>15060</v>
      </c>
      <c r="B12" s="8">
        <v>20440</v>
      </c>
      <c r="C12" s="8">
        <v>25820</v>
      </c>
      <c r="D12" s="8">
        <v>31200</v>
      </c>
      <c r="E12" s="8">
        <v>36580</v>
      </c>
      <c r="F12" s="8">
        <v>41960</v>
      </c>
      <c r="G12" s="8">
        <v>47340</v>
      </c>
      <c r="H12" s="8">
        <v>52720</v>
      </c>
      <c r="I12" s="8">
        <v>58101</v>
      </c>
      <c r="J12" s="8">
        <v>63482</v>
      </c>
      <c r="K12" s="9">
        <v>1</v>
      </c>
      <c r="L12" s="19">
        <v>0</v>
      </c>
      <c r="M12" s="19">
        <v>0</v>
      </c>
      <c r="O12" s="3" t="s">
        <v>57</v>
      </c>
      <c r="P12" s="3" t="s">
        <v>58</v>
      </c>
    </row>
    <row r="13" spans="1:16" x14ac:dyDescent="0.25">
      <c r="A13" s="10">
        <v>25820</v>
      </c>
      <c r="B13" s="10">
        <v>31200</v>
      </c>
      <c r="C13" s="10">
        <v>39580</v>
      </c>
      <c r="D13" s="10">
        <v>41960</v>
      </c>
      <c r="E13" s="10">
        <v>47340</v>
      </c>
      <c r="F13" s="10">
        <v>52720</v>
      </c>
      <c r="G13" s="10">
        <v>58101</v>
      </c>
      <c r="H13" s="10">
        <v>63482</v>
      </c>
      <c r="I13" s="10">
        <v>68864</v>
      </c>
      <c r="J13" s="10">
        <v>74245</v>
      </c>
      <c r="K13" s="11">
        <v>0.75</v>
      </c>
      <c r="L13" s="19">
        <f>ROUNDUP(O13,0)</f>
        <v>101</v>
      </c>
      <c r="M13" s="19">
        <f>ROUNDUP(P13,0)</f>
        <v>9</v>
      </c>
      <c r="O13" s="31">
        <f>+B5*0.25</f>
        <v>100.77</v>
      </c>
      <c r="P13" s="31">
        <f>$E$5*0.25</f>
        <v>8.3774999999999995</v>
      </c>
    </row>
    <row r="14" spans="1:16" x14ac:dyDescent="0.25">
      <c r="A14" s="14">
        <v>41960</v>
      </c>
      <c r="B14" s="14">
        <v>47340</v>
      </c>
      <c r="C14" s="14">
        <v>52720</v>
      </c>
      <c r="D14" s="14">
        <v>58101</v>
      </c>
      <c r="E14" s="14">
        <v>63482</v>
      </c>
      <c r="F14" s="14">
        <v>68864</v>
      </c>
      <c r="G14" s="14">
        <v>74245</v>
      </c>
      <c r="H14" s="14">
        <v>79626</v>
      </c>
      <c r="I14" s="14">
        <v>85007</v>
      </c>
      <c r="J14" s="14">
        <v>90388</v>
      </c>
      <c r="K14" s="15">
        <v>0.5</v>
      </c>
      <c r="L14" s="19">
        <f t="shared" ref="L14:M15" si="0">ROUNDUP(O14,0)</f>
        <v>202</v>
      </c>
      <c r="M14" s="19">
        <f t="shared" si="0"/>
        <v>17</v>
      </c>
      <c r="O14" s="31">
        <f>+B5*0.5</f>
        <v>201.54</v>
      </c>
      <c r="P14" s="31">
        <f>$E$5*0.5</f>
        <v>16.754999999999999</v>
      </c>
    </row>
    <row r="15" spans="1:16" x14ac:dyDescent="0.25">
      <c r="A15" s="12">
        <v>52720</v>
      </c>
      <c r="B15" s="12">
        <v>58101</v>
      </c>
      <c r="C15" s="12">
        <v>63482</v>
      </c>
      <c r="D15" s="12">
        <v>68864</v>
      </c>
      <c r="E15" s="12">
        <v>74245</v>
      </c>
      <c r="F15" s="12">
        <v>79626</v>
      </c>
      <c r="G15" s="12">
        <v>85007</v>
      </c>
      <c r="H15" s="12">
        <v>90388</v>
      </c>
      <c r="I15" s="12">
        <v>95770</v>
      </c>
      <c r="J15" s="12">
        <v>101151</v>
      </c>
      <c r="K15" s="13">
        <v>0.25</v>
      </c>
      <c r="L15" s="19">
        <f t="shared" si="0"/>
        <v>303</v>
      </c>
      <c r="M15" s="19">
        <f t="shared" si="0"/>
        <v>26</v>
      </c>
      <c r="O15" s="31">
        <f>+B5*0.75</f>
        <v>302.31</v>
      </c>
      <c r="P15" s="31">
        <f>$E$5*0.75</f>
        <v>25.1325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6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6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5" spans="1:16" ht="30.75" customHeight="1" x14ac:dyDescent="0.25">
      <c r="A25" s="3" t="s">
        <v>1</v>
      </c>
      <c r="L25" s="37" t="s">
        <v>59</v>
      </c>
      <c r="M25" s="37" t="s">
        <v>30</v>
      </c>
    </row>
    <row r="26" spans="1:16" x14ac:dyDescent="0.2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2" t="s">
        <v>0</v>
      </c>
      <c r="L26" s="22" t="s">
        <v>4</v>
      </c>
      <c r="M26" s="22" t="s">
        <v>4</v>
      </c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7"/>
      <c r="L27" s="19"/>
      <c r="M27" s="19"/>
    </row>
    <row r="28" spans="1:16" x14ac:dyDescent="0.25">
      <c r="A28" s="8">
        <f t="shared" ref="A28:J28" si="1">+A12</f>
        <v>15060</v>
      </c>
      <c r="B28" s="8">
        <f t="shared" si="1"/>
        <v>20440</v>
      </c>
      <c r="C28" s="8">
        <f t="shared" si="1"/>
        <v>25820</v>
      </c>
      <c r="D28" s="8">
        <f t="shared" si="1"/>
        <v>31200</v>
      </c>
      <c r="E28" s="8">
        <f t="shared" si="1"/>
        <v>36580</v>
      </c>
      <c r="F28" s="8">
        <f t="shared" si="1"/>
        <v>41960</v>
      </c>
      <c r="G28" s="8">
        <f t="shared" si="1"/>
        <v>47340</v>
      </c>
      <c r="H28" s="8">
        <f t="shared" si="1"/>
        <v>52720</v>
      </c>
      <c r="I28" s="8">
        <f t="shared" si="1"/>
        <v>58101</v>
      </c>
      <c r="J28" s="8">
        <f t="shared" si="1"/>
        <v>63482</v>
      </c>
      <c r="K28" s="9">
        <v>1</v>
      </c>
      <c r="L28" s="19">
        <v>0</v>
      </c>
      <c r="M28" s="19">
        <v>0</v>
      </c>
    </row>
    <row r="29" spans="1:16" x14ac:dyDescent="0.25">
      <c r="A29" s="10">
        <f t="shared" ref="A29:J29" si="2">A13</f>
        <v>25820</v>
      </c>
      <c r="B29" s="10">
        <f t="shared" si="2"/>
        <v>31200</v>
      </c>
      <c r="C29" s="10">
        <f t="shared" si="2"/>
        <v>39580</v>
      </c>
      <c r="D29" s="10">
        <f t="shared" si="2"/>
        <v>41960</v>
      </c>
      <c r="E29" s="10">
        <f t="shared" si="2"/>
        <v>47340</v>
      </c>
      <c r="F29" s="10">
        <f t="shared" si="2"/>
        <v>52720</v>
      </c>
      <c r="G29" s="10">
        <f t="shared" si="2"/>
        <v>58101</v>
      </c>
      <c r="H29" s="10">
        <f t="shared" si="2"/>
        <v>63482</v>
      </c>
      <c r="I29" s="10">
        <f t="shared" si="2"/>
        <v>68864</v>
      </c>
      <c r="J29" s="10">
        <f t="shared" si="2"/>
        <v>74245</v>
      </c>
      <c r="K29" s="11">
        <v>1</v>
      </c>
      <c r="L29" s="19">
        <v>0</v>
      </c>
      <c r="M29" s="19">
        <v>0</v>
      </c>
      <c r="O29" s="3" t="s">
        <v>57</v>
      </c>
      <c r="P29" s="3" t="s">
        <v>58</v>
      </c>
    </row>
    <row r="30" spans="1:16" x14ac:dyDescent="0.25">
      <c r="A30" s="14">
        <f t="shared" ref="A30:J30" si="3">A14</f>
        <v>41960</v>
      </c>
      <c r="B30" s="14">
        <f t="shared" si="3"/>
        <v>47340</v>
      </c>
      <c r="C30" s="14">
        <f t="shared" si="3"/>
        <v>52720</v>
      </c>
      <c r="D30" s="14">
        <f t="shared" si="3"/>
        <v>58101</v>
      </c>
      <c r="E30" s="14">
        <f t="shared" si="3"/>
        <v>63482</v>
      </c>
      <c r="F30" s="14">
        <f t="shared" si="3"/>
        <v>68864</v>
      </c>
      <c r="G30" s="14">
        <f t="shared" si="3"/>
        <v>74245</v>
      </c>
      <c r="H30" s="14">
        <f t="shared" si="3"/>
        <v>79626</v>
      </c>
      <c r="I30" s="14">
        <f t="shared" si="3"/>
        <v>85007</v>
      </c>
      <c r="J30" s="14">
        <f t="shared" si="3"/>
        <v>90388</v>
      </c>
      <c r="K30" s="15">
        <v>0.9</v>
      </c>
      <c r="L30" s="19">
        <f t="shared" ref="L30:M31" si="4">ROUNDUP(O30,0)</f>
        <v>41</v>
      </c>
      <c r="M30" s="19">
        <f t="shared" si="4"/>
        <v>4</v>
      </c>
      <c r="O30" s="31">
        <f>+B5*0.1</f>
        <v>40.308</v>
      </c>
      <c r="P30" s="31">
        <f>E5*0.1</f>
        <v>3.351</v>
      </c>
    </row>
    <row r="31" spans="1:16" x14ac:dyDescent="0.25">
      <c r="A31" s="12">
        <f>A15</f>
        <v>52720</v>
      </c>
      <c r="B31" s="12">
        <f t="shared" ref="B31:J31" si="5">B15</f>
        <v>58101</v>
      </c>
      <c r="C31" s="12">
        <f t="shared" si="5"/>
        <v>63482</v>
      </c>
      <c r="D31" s="12">
        <f t="shared" si="5"/>
        <v>68864</v>
      </c>
      <c r="E31" s="12">
        <f t="shared" si="5"/>
        <v>74245</v>
      </c>
      <c r="F31" s="12">
        <f t="shared" si="5"/>
        <v>79626</v>
      </c>
      <c r="G31" s="12">
        <f t="shared" si="5"/>
        <v>85007</v>
      </c>
      <c r="H31" s="12">
        <f t="shared" si="5"/>
        <v>90388</v>
      </c>
      <c r="I31" s="12">
        <f t="shared" si="5"/>
        <v>95770</v>
      </c>
      <c r="J31" s="12">
        <f t="shared" si="5"/>
        <v>101151</v>
      </c>
      <c r="K31" s="13">
        <v>0.85</v>
      </c>
      <c r="L31" s="19">
        <f t="shared" si="4"/>
        <v>61</v>
      </c>
      <c r="M31" s="19">
        <f t="shared" si="4"/>
        <v>6</v>
      </c>
      <c r="O31" s="31">
        <f>+B5*0.15</f>
        <v>60.461999999999996</v>
      </c>
      <c r="P31" s="31">
        <f>E5*0.15</f>
        <v>5.0264999999999995</v>
      </c>
    </row>
    <row r="34" spans="1:11" ht="37.5" customHeigh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</sheetData>
  <mergeCells count="7">
    <mergeCell ref="A1:K1"/>
    <mergeCell ref="A34:K34"/>
    <mergeCell ref="A2:K2"/>
    <mergeCell ref="A3:K3"/>
    <mergeCell ref="A21:K21"/>
    <mergeCell ref="A23:K23"/>
    <mergeCell ref="A22:M22"/>
  </mergeCells>
  <pageMargins left="0.49" right="0.18" top="0.41" bottom="0.47" header="0.38" footer="0.5"/>
  <pageSetup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V39"/>
  <sheetViews>
    <sheetView topLeftCell="C1"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6" width="15.7109375" style="3" customWidth="1"/>
    <col min="17" max="17" width="13" style="3"/>
    <col min="18" max="22" width="15.7109375" style="3" hidden="1" customWidth="1"/>
    <col min="23" max="16384" width="13" style="3"/>
  </cols>
  <sheetData>
    <row r="1" spans="1:22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22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22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22" x14ac:dyDescent="0.25">
      <c r="A4" s="26" t="s">
        <v>13</v>
      </c>
      <c r="B4" s="26" t="s">
        <v>23</v>
      </c>
      <c r="C4" s="26"/>
      <c r="D4" s="17"/>
      <c r="E4" s="17"/>
      <c r="F4" s="17"/>
      <c r="G4" s="17"/>
      <c r="H4" s="17"/>
      <c r="I4" s="17"/>
      <c r="J4" s="17"/>
      <c r="K4" s="17"/>
    </row>
    <row r="5" spans="1:22" ht="18" customHeight="1" x14ac:dyDescent="0.25">
      <c r="A5" s="26" t="s">
        <v>6</v>
      </c>
      <c r="B5" s="28">
        <v>1000</v>
      </c>
      <c r="C5" s="26" t="s">
        <v>45</v>
      </c>
      <c r="D5" s="46" t="s">
        <v>66</v>
      </c>
      <c r="E5" s="17"/>
      <c r="F5" s="17"/>
      <c r="G5" s="17"/>
      <c r="H5" s="17"/>
      <c r="I5" s="17"/>
      <c r="J5" s="17"/>
      <c r="K5" s="17"/>
    </row>
    <row r="6" spans="1:22" x14ac:dyDescent="0.25">
      <c r="A6" s="26" t="s">
        <v>6</v>
      </c>
      <c r="B6" s="28">
        <v>1750</v>
      </c>
      <c r="C6" s="26" t="s">
        <v>46</v>
      </c>
      <c r="D6" s="46"/>
      <c r="E6" s="17"/>
      <c r="F6" s="17"/>
      <c r="G6" s="17"/>
      <c r="H6" s="17"/>
      <c r="I6" s="17"/>
      <c r="J6" s="17"/>
      <c r="K6" s="17"/>
    </row>
    <row r="7" spans="1:22" x14ac:dyDescent="0.25">
      <c r="A7" s="26" t="s">
        <v>6</v>
      </c>
      <c r="B7" s="28">
        <v>1500</v>
      </c>
      <c r="C7" s="26" t="s">
        <v>47</v>
      </c>
      <c r="D7" s="46"/>
      <c r="E7" s="17"/>
      <c r="F7" s="17"/>
      <c r="G7" s="17"/>
      <c r="H7" s="17"/>
      <c r="I7" s="17"/>
      <c r="J7" s="17"/>
      <c r="K7" s="17"/>
    </row>
    <row r="8" spans="1:22" x14ac:dyDescent="0.25">
      <c r="A8" s="26" t="s">
        <v>6</v>
      </c>
      <c r="B8" s="28">
        <v>1500</v>
      </c>
      <c r="C8" s="26" t="s">
        <v>48</v>
      </c>
      <c r="D8" s="46"/>
      <c r="E8" s="17"/>
      <c r="F8" s="17"/>
      <c r="G8" s="17"/>
      <c r="H8" s="17"/>
      <c r="I8" s="17"/>
      <c r="J8" s="17"/>
      <c r="K8" s="17"/>
    </row>
    <row r="9" spans="1:22" x14ac:dyDescent="0.25">
      <c r="A9" s="26" t="s">
        <v>6</v>
      </c>
      <c r="B9" s="28">
        <v>84.95</v>
      </c>
      <c r="C9" s="32" t="s">
        <v>28</v>
      </c>
      <c r="D9" s="33" t="s">
        <v>67</v>
      </c>
      <c r="E9" s="47">
        <v>89.24</v>
      </c>
      <c r="F9" s="17"/>
      <c r="G9" s="17"/>
      <c r="H9" s="17"/>
      <c r="I9" s="17"/>
      <c r="J9" s="17"/>
      <c r="K9" s="17"/>
    </row>
    <row r="10" spans="1:22" x14ac:dyDescent="0.25">
      <c r="A10" s="26"/>
      <c r="B10" s="26"/>
      <c r="C10" s="32" t="s">
        <v>68</v>
      </c>
      <c r="D10" s="33" t="s">
        <v>69</v>
      </c>
      <c r="E10" s="47">
        <v>15.67</v>
      </c>
      <c r="F10" s="17"/>
      <c r="G10" s="17"/>
      <c r="H10" s="17"/>
      <c r="I10" s="17"/>
      <c r="J10" s="17"/>
      <c r="K10" s="17"/>
    </row>
    <row r="12" spans="1:22" ht="36" x14ac:dyDescent="0.25">
      <c r="L12" s="39" t="s">
        <v>45</v>
      </c>
      <c r="M12" s="39" t="s">
        <v>46</v>
      </c>
      <c r="N12" s="39" t="s">
        <v>47</v>
      </c>
      <c r="O12" s="39" t="s">
        <v>48</v>
      </c>
      <c r="P12" s="39" t="s">
        <v>28</v>
      </c>
      <c r="R12" s="3" t="s">
        <v>26</v>
      </c>
    </row>
    <row r="13" spans="1:22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2" t="s">
        <v>0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</row>
    <row r="14" spans="1:2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7"/>
      <c r="L14" s="20"/>
      <c r="M14" s="20"/>
      <c r="N14" s="20"/>
      <c r="O14" s="20"/>
      <c r="P14" s="20"/>
    </row>
    <row r="15" spans="1:22" x14ac:dyDescent="0.25">
      <c r="A15" s="8">
        <f>'CS MH'!A12</f>
        <v>15060</v>
      </c>
      <c r="B15" s="8">
        <f>'CS MH'!B12</f>
        <v>20440</v>
      </c>
      <c r="C15" s="8">
        <f>'CS MH'!C12</f>
        <v>25820</v>
      </c>
      <c r="D15" s="8">
        <f>'CS MH'!D12</f>
        <v>31200</v>
      </c>
      <c r="E15" s="8">
        <f>'CS MH'!E12</f>
        <v>36580</v>
      </c>
      <c r="F15" s="8">
        <f>'CS MH'!F12</f>
        <v>41960</v>
      </c>
      <c r="G15" s="8">
        <f>'CS MH'!G12</f>
        <v>47340</v>
      </c>
      <c r="H15" s="8">
        <f>'CS MH'!H12</f>
        <v>52720</v>
      </c>
      <c r="I15" s="8">
        <f>'CS MH'!I12</f>
        <v>58101</v>
      </c>
      <c r="J15" s="8">
        <f>'CS MH'!J12</f>
        <v>63482</v>
      </c>
      <c r="K15" s="9">
        <v>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R15" s="3" t="s">
        <v>45</v>
      </c>
      <c r="S15" s="3" t="s">
        <v>46</v>
      </c>
      <c r="T15" s="3" t="s">
        <v>47</v>
      </c>
      <c r="U15" s="3" t="s">
        <v>48</v>
      </c>
      <c r="V15" s="3" t="s">
        <v>28</v>
      </c>
    </row>
    <row r="16" spans="1:22" x14ac:dyDescent="0.25">
      <c r="A16" s="10">
        <f>'CS MH'!A13</f>
        <v>25820</v>
      </c>
      <c r="B16" s="10">
        <f>'CS MH'!B13</f>
        <v>31200</v>
      </c>
      <c r="C16" s="10">
        <f>'CS MH'!C13</f>
        <v>39580</v>
      </c>
      <c r="D16" s="10">
        <f>'CS MH'!D13</f>
        <v>41960</v>
      </c>
      <c r="E16" s="10">
        <f>'CS MH'!E13</f>
        <v>47340</v>
      </c>
      <c r="F16" s="10">
        <f>'CS MH'!F13</f>
        <v>52720</v>
      </c>
      <c r="G16" s="10">
        <f>'CS MH'!G13</f>
        <v>58101</v>
      </c>
      <c r="H16" s="10">
        <f>'CS MH'!H13</f>
        <v>63482</v>
      </c>
      <c r="I16" s="10">
        <f>'CS MH'!I13</f>
        <v>68864</v>
      </c>
      <c r="J16" s="10">
        <f>'CS MH'!J13</f>
        <v>74245</v>
      </c>
      <c r="K16" s="11">
        <v>0.75</v>
      </c>
      <c r="L16" s="19">
        <f>ROUNDUP(R16,0)</f>
        <v>250</v>
      </c>
      <c r="M16" s="19">
        <f t="shared" ref="M16:P18" si="0">ROUNDUP(S16,0)</f>
        <v>438</v>
      </c>
      <c r="N16" s="19">
        <f t="shared" si="0"/>
        <v>375</v>
      </c>
      <c r="O16" s="19">
        <f t="shared" si="0"/>
        <v>375</v>
      </c>
      <c r="P16" s="19">
        <f t="shared" si="0"/>
        <v>22</v>
      </c>
      <c r="R16" s="38">
        <f>$B$5*0.25</f>
        <v>250</v>
      </c>
      <c r="S16" s="38">
        <f>$B$6*0.25</f>
        <v>437.5</v>
      </c>
      <c r="T16" s="38">
        <f>$B$7*0.25</f>
        <v>375</v>
      </c>
      <c r="U16" s="38">
        <f>$B$8*0.25</f>
        <v>375</v>
      </c>
      <c r="V16" s="38">
        <f>$B$9*0.25</f>
        <v>21.237500000000001</v>
      </c>
    </row>
    <row r="17" spans="1:22" x14ac:dyDescent="0.25">
      <c r="A17" s="14">
        <f>'CS MH'!A14</f>
        <v>41960</v>
      </c>
      <c r="B17" s="14">
        <f>'CS MH'!B14</f>
        <v>47340</v>
      </c>
      <c r="C17" s="14">
        <f>'CS MH'!C14</f>
        <v>52720</v>
      </c>
      <c r="D17" s="14">
        <f>'CS MH'!D14</f>
        <v>58101</v>
      </c>
      <c r="E17" s="14">
        <f>'CS MH'!E14</f>
        <v>63482</v>
      </c>
      <c r="F17" s="14">
        <f>'CS MH'!F14</f>
        <v>68864</v>
      </c>
      <c r="G17" s="14">
        <f>'CS MH'!G14</f>
        <v>74245</v>
      </c>
      <c r="H17" s="14">
        <f>'CS MH'!H14</f>
        <v>79626</v>
      </c>
      <c r="I17" s="14">
        <f>'CS MH'!I14</f>
        <v>85007</v>
      </c>
      <c r="J17" s="14">
        <f>'CS MH'!J14</f>
        <v>90388</v>
      </c>
      <c r="K17" s="15">
        <v>0.5</v>
      </c>
      <c r="L17" s="19">
        <f t="shared" ref="L17:L18" si="1">ROUNDUP(R17,0)</f>
        <v>500</v>
      </c>
      <c r="M17" s="19">
        <f t="shared" si="0"/>
        <v>875</v>
      </c>
      <c r="N17" s="19">
        <f t="shared" si="0"/>
        <v>750</v>
      </c>
      <c r="O17" s="19">
        <f t="shared" si="0"/>
        <v>750</v>
      </c>
      <c r="P17" s="19">
        <f t="shared" si="0"/>
        <v>43</v>
      </c>
      <c r="R17" s="38">
        <f>$B$5*0.5</f>
        <v>500</v>
      </c>
      <c r="S17" s="38">
        <f>$B$6*0.5</f>
        <v>875</v>
      </c>
      <c r="T17" s="38">
        <f>$B$7*0.5</f>
        <v>750</v>
      </c>
      <c r="U17" s="38">
        <f>$B$8*0.5</f>
        <v>750</v>
      </c>
      <c r="V17" s="38">
        <f>$B$9*0.5</f>
        <v>42.475000000000001</v>
      </c>
    </row>
    <row r="18" spans="1:22" x14ac:dyDescent="0.25">
      <c r="A18" s="12">
        <f>'CS MH'!A15</f>
        <v>52720</v>
      </c>
      <c r="B18" s="12">
        <f>'CS MH'!B15</f>
        <v>58101</v>
      </c>
      <c r="C18" s="12">
        <f>'CS MH'!C15</f>
        <v>63482</v>
      </c>
      <c r="D18" s="12">
        <f>'CS MH'!D15</f>
        <v>68864</v>
      </c>
      <c r="E18" s="12">
        <f>'CS MH'!E15</f>
        <v>74245</v>
      </c>
      <c r="F18" s="12">
        <f>'CS MH'!F15</f>
        <v>79626</v>
      </c>
      <c r="G18" s="12">
        <f>'CS MH'!G15</f>
        <v>85007</v>
      </c>
      <c r="H18" s="12">
        <f>'CS MH'!H15</f>
        <v>90388</v>
      </c>
      <c r="I18" s="12">
        <f>'CS MH'!I15</f>
        <v>95770</v>
      </c>
      <c r="J18" s="12">
        <f>'CS MH'!J15</f>
        <v>101151</v>
      </c>
      <c r="K18" s="13">
        <v>0.25</v>
      </c>
      <c r="L18" s="19">
        <f t="shared" si="1"/>
        <v>750</v>
      </c>
      <c r="M18" s="19">
        <f t="shared" si="0"/>
        <v>1313</v>
      </c>
      <c r="N18" s="19">
        <f t="shared" si="0"/>
        <v>1125</v>
      </c>
      <c r="O18" s="19">
        <f t="shared" si="0"/>
        <v>1125</v>
      </c>
      <c r="P18" s="19">
        <f t="shared" si="0"/>
        <v>64</v>
      </c>
      <c r="R18" s="38">
        <f>$B$5*0.75</f>
        <v>750</v>
      </c>
      <c r="S18" s="38">
        <f>$B$6*0.75</f>
        <v>1312.5</v>
      </c>
      <c r="T18" s="38">
        <f>$B$7*0.75</f>
        <v>1125</v>
      </c>
      <c r="U18" s="38">
        <f>$B$8*0.75</f>
        <v>1125</v>
      </c>
      <c r="V18" s="38">
        <f>$B$9*0.75</f>
        <v>63.712500000000006</v>
      </c>
    </row>
    <row r="19" spans="1:2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36"/>
    </row>
    <row r="21" spans="1:22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22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22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22" x14ac:dyDescent="0.25">
      <c r="A24" s="40" t="s">
        <v>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22" x14ac:dyDescent="0.25">
      <c r="A25" s="42">
        <f>+A3</f>
        <v>45474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7" spans="1:22" ht="30.75" customHeight="1" x14ac:dyDescent="0.25">
      <c r="A27" s="3" t="s">
        <v>1</v>
      </c>
      <c r="L27" s="39" t="s">
        <v>45</v>
      </c>
      <c r="M27" s="39" t="s">
        <v>46</v>
      </c>
      <c r="N27" s="39" t="s">
        <v>47</v>
      </c>
      <c r="O27" s="39" t="s">
        <v>48</v>
      </c>
      <c r="P27" s="39" t="s">
        <v>28</v>
      </c>
    </row>
    <row r="28" spans="1:22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2" t="s">
        <v>0</v>
      </c>
      <c r="L28" s="23" t="s">
        <v>4</v>
      </c>
      <c r="M28" s="23" t="s">
        <v>4</v>
      </c>
      <c r="N28" s="23" t="s">
        <v>4</v>
      </c>
      <c r="O28" s="23" t="s">
        <v>4</v>
      </c>
      <c r="P28" s="23" t="s">
        <v>4</v>
      </c>
    </row>
    <row r="29" spans="1:2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7"/>
      <c r="L29" s="20"/>
      <c r="M29" s="20"/>
      <c r="N29" s="20"/>
      <c r="O29" s="20"/>
      <c r="P29" s="20"/>
    </row>
    <row r="30" spans="1:22" x14ac:dyDescent="0.25">
      <c r="A30" s="8">
        <f t="shared" ref="A30:J30" si="2">+A15</f>
        <v>15060</v>
      </c>
      <c r="B30" s="8">
        <f t="shared" si="2"/>
        <v>20440</v>
      </c>
      <c r="C30" s="8">
        <f t="shared" si="2"/>
        <v>25820</v>
      </c>
      <c r="D30" s="8">
        <f t="shared" si="2"/>
        <v>31200</v>
      </c>
      <c r="E30" s="8">
        <f t="shared" si="2"/>
        <v>36580</v>
      </c>
      <c r="F30" s="8">
        <f t="shared" si="2"/>
        <v>41960</v>
      </c>
      <c r="G30" s="8">
        <f t="shared" si="2"/>
        <v>47340</v>
      </c>
      <c r="H30" s="8">
        <f t="shared" si="2"/>
        <v>52720</v>
      </c>
      <c r="I30" s="8">
        <f t="shared" si="2"/>
        <v>58101</v>
      </c>
      <c r="J30" s="8">
        <f t="shared" si="2"/>
        <v>63482</v>
      </c>
      <c r="K30" s="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R30" s="3" t="s">
        <v>45</v>
      </c>
      <c r="S30" s="3" t="s">
        <v>46</v>
      </c>
      <c r="T30" s="3" t="s">
        <v>47</v>
      </c>
      <c r="U30" s="3" t="s">
        <v>48</v>
      </c>
      <c r="V30" s="3" t="s">
        <v>28</v>
      </c>
    </row>
    <row r="31" spans="1:22" x14ac:dyDescent="0.25">
      <c r="A31" s="10">
        <f t="shared" ref="A31:J33" si="3">A16</f>
        <v>25820</v>
      </c>
      <c r="B31" s="10">
        <f t="shared" si="3"/>
        <v>31200</v>
      </c>
      <c r="C31" s="10">
        <f t="shared" si="3"/>
        <v>39580</v>
      </c>
      <c r="D31" s="10">
        <f t="shared" si="3"/>
        <v>41960</v>
      </c>
      <c r="E31" s="10">
        <f t="shared" si="3"/>
        <v>47340</v>
      </c>
      <c r="F31" s="10">
        <f t="shared" si="3"/>
        <v>52720</v>
      </c>
      <c r="G31" s="10">
        <f t="shared" si="3"/>
        <v>58101</v>
      </c>
      <c r="H31" s="10">
        <f t="shared" si="3"/>
        <v>63482</v>
      </c>
      <c r="I31" s="10">
        <f t="shared" si="3"/>
        <v>68864</v>
      </c>
      <c r="J31" s="10">
        <f t="shared" si="3"/>
        <v>74245</v>
      </c>
      <c r="K31" s="11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R31" s="38"/>
      <c r="S31" s="38"/>
      <c r="T31" s="38"/>
      <c r="U31" s="38"/>
      <c r="V31" s="38"/>
    </row>
    <row r="32" spans="1:22" x14ac:dyDescent="0.25">
      <c r="A32" s="14">
        <f t="shared" si="3"/>
        <v>41960</v>
      </c>
      <c r="B32" s="14">
        <f t="shared" si="3"/>
        <v>47340</v>
      </c>
      <c r="C32" s="14">
        <f t="shared" si="3"/>
        <v>52720</v>
      </c>
      <c r="D32" s="14">
        <f t="shared" si="3"/>
        <v>58101</v>
      </c>
      <c r="E32" s="14">
        <f t="shared" si="3"/>
        <v>63482</v>
      </c>
      <c r="F32" s="14">
        <f t="shared" si="3"/>
        <v>68864</v>
      </c>
      <c r="G32" s="14">
        <f t="shared" si="3"/>
        <v>74245</v>
      </c>
      <c r="H32" s="14">
        <f t="shared" si="3"/>
        <v>79626</v>
      </c>
      <c r="I32" s="14">
        <f t="shared" si="3"/>
        <v>85007</v>
      </c>
      <c r="J32" s="14">
        <f t="shared" si="3"/>
        <v>90388</v>
      </c>
      <c r="K32" s="15">
        <v>0.9</v>
      </c>
      <c r="L32" s="19">
        <f t="shared" ref="L32:L33" si="4">ROUNDUP(R32,0)</f>
        <v>100</v>
      </c>
      <c r="M32" s="19">
        <f t="shared" ref="M32:M33" si="5">ROUNDUP(S32,0)</f>
        <v>175</v>
      </c>
      <c r="N32" s="19">
        <f t="shared" ref="N32:N33" si="6">ROUNDUP(T32,0)</f>
        <v>150</v>
      </c>
      <c r="O32" s="19">
        <f t="shared" ref="O32:O33" si="7">ROUNDUP(U32,0)</f>
        <v>150</v>
      </c>
      <c r="P32" s="19">
        <f t="shared" ref="P32:P33" si="8">ROUNDUP(V32,0)</f>
        <v>9</v>
      </c>
      <c r="R32" s="38">
        <f>$B$5*0.1</f>
        <v>100</v>
      </c>
      <c r="S32" s="38">
        <f>$B$6*0.1</f>
        <v>175</v>
      </c>
      <c r="T32" s="38">
        <f>$B$7*0.1</f>
        <v>150</v>
      </c>
      <c r="U32" s="38">
        <f>$B$8*0.1</f>
        <v>150</v>
      </c>
      <c r="V32" s="38">
        <f>$B$9*0.1</f>
        <v>8.495000000000001</v>
      </c>
    </row>
    <row r="33" spans="1:22" x14ac:dyDescent="0.25">
      <c r="A33" s="12">
        <f>A18</f>
        <v>52720</v>
      </c>
      <c r="B33" s="12">
        <f t="shared" si="3"/>
        <v>58101</v>
      </c>
      <c r="C33" s="12">
        <f t="shared" si="3"/>
        <v>63482</v>
      </c>
      <c r="D33" s="12">
        <f t="shared" si="3"/>
        <v>68864</v>
      </c>
      <c r="E33" s="12">
        <f t="shared" si="3"/>
        <v>74245</v>
      </c>
      <c r="F33" s="12">
        <f t="shared" si="3"/>
        <v>79626</v>
      </c>
      <c r="G33" s="12">
        <f t="shared" si="3"/>
        <v>85007</v>
      </c>
      <c r="H33" s="12">
        <f t="shared" si="3"/>
        <v>90388</v>
      </c>
      <c r="I33" s="12">
        <f t="shared" si="3"/>
        <v>95770</v>
      </c>
      <c r="J33" s="12">
        <f t="shared" si="3"/>
        <v>101151</v>
      </c>
      <c r="K33" s="13">
        <v>0.85</v>
      </c>
      <c r="L33" s="19">
        <f t="shared" si="4"/>
        <v>150</v>
      </c>
      <c r="M33" s="19">
        <f t="shared" si="5"/>
        <v>263</v>
      </c>
      <c r="N33" s="19">
        <f t="shared" si="6"/>
        <v>225</v>
      </c>
      <c r="O33" s="19">
        <f t="shared" si="7"/>
        <v>225</v>
      </c>
      <c r="P33" s="19">
        <f t="shared" si="8"/>
        <v>13</v>
      </c>
      <c r="R33" s="38">
        <f>$B$5*0.15</f>
        <v>150</v>
      </c>
      <c r="S33" s="38">
        <f>$B$6*0.15</f>
        <v>262.5</v>
      </c>
      <c r="T33" s="38">
        <f>$B$7*0.15</f>
        <v>225</v>
      </c>
      <c r="U33" s="38">
        <f>$B$8*0.15</f>
        <v>225</v>
      </c>
      <c r="V33" s="38">
        <f>$B$9*0.15</f>
        <v>12.7425</v>
      </c>
    </row>
    <row r="36" spans="1:22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22" x14ac:dyDescent="0.25">
      <c r="O37" s="31"/>
    </row>
    <row r="39" spans="1:22" ht="37.5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</sheetData>
  <mergeCells count="11">
    <mergeCell ref="A39:K39"/>
    <mergeCell ref="A1:K1"/>
    <mergeCell ref="A2:K2"/>
    <mergeCell ref="A3:K3"/>
    <mergeCell ref="A24:K24"/>
    <mergeCell ref="A25:K25"/>
    <mergeCell ref="A36:K36"/>
    <mergeCell ref="D5:D8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.5703125" style="5" customWidth="1"/>
    <col min="12" max="12" width="13" style="18"/>
    <col min="13" max="13" width="13" style="3"/>
    <col min="14" max="14" width="15.28515625" style="3" customWidth="1"/>
    <col min="15" max="15" width="16" style="3" hidden="1" customWidth="1"/>
    <col min="16" max="16" width="14.140625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24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1102.03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18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276</v>
      </c>
      <c r="O13" s="31">
        <f>B5*0.25</f>
        <v>275.50749999999999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552</v>
      </c>
      <c r="O14" s="31">
        <f>B5*0.5</f>
        <v>551.01499999999999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827</v>
      </c>
      <c r="O15" s="31">
        <f>B5*0.75</f>
        <v>826.52250000000004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111</v>
      </c>
      <c r="O29" s="31">
        <f>+B5*0.1</f>
        <v>110.203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166</v>
      </c>
      <c r="O30" s="31">
        <f>+B5*0.15</f>
        <v>165.30449999999999</v>
      </c>
    </row>
    <row r="33" spans="1:15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5" x14ac:dyDescent="0.25">
      <c r="O34" s="31"/>
    </row>
    <row r="36" spans="1:15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25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1102.03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12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276</v>
      </c>
      <c r="O13" s="31">
        <f>B5*0.25</f>
        <v>275.50749999999999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552</v>
      </c>
      <c r="O14" s="31">
        <f>+B5*0.5</f>
        <v>551.01499999999999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827</v>
      </c>
      <c r="O15" s="31">
        <f>+B5*0.75</f>
        <v>826.52250000000004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111</v>
      </c>
      <c r="O29" s="31">
        <f>+B5*0.1</f>
        <v>110.203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166</v>
      </c>
      <c r="O30" s="31">
        <f>+B5*0.15</f>
        <v>165.30449999999999</v>
      </c>
    </row>
    <row r="33" spans="1:15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5" x14ac:dyDescent="0.25">
      <c r="O34" s="31"/>
    </row>
    <row r="36" spans="1:15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O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36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f>31.58*1.02</f>
        <v>32.211599999999997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49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9</v>
      </c>
      <c r="O13" s="31">
        <f>B5*0.25</f>
        <v>8.0528999999999993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17</v>
      </c>
      <c r="O14" s="31">
        <f>+B5*0.5</f>
        <v>16.105799999999999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25</v>
      </c>
      <c r="O15" s="31">
        <f>+B5*0.75</f>
        <v>24.158699999999996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4</v>
      </c>
      <c r="O29" s="31">
        <f>+B5*0.1</f>
        <v>3.2211599999999998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5</v>
      </c>
      <c r="O30" s="31">
        <f>+B5*0.15</f>
        <v>4.831739999999999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50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1130.29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27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283</v>
      </c>
      <c r="O13" s="31">
        <f>+B5*0.25</f>
        <v>282.57249999999999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566</v>
      </c>
      <c r="O14" s="31">
        <f>+B5*0.5</f>
        <v>565.14499999999998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848</v>
      </c>
      <c r="O15" s="31">
        <f>+B5*0.75</f>
        <v>847.71749999999997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114</v>
      </c>
      <c r="O29" s="31">
        <f>+B5*0.1</f>
        <v>113.029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170</v>
      </c>
      <c r="O30" s="31">
        <f>+B5*0.15</f>
        <v>169.54349999999999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51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v>847.71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27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212</v>
      </c>
      <c r="O13" s="31">
        <f>+B5*0.25</f>
        <v>211.92750000000001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424</v>
      </c>
      <c r="O14" s="31">
        <f>+B5*0.5</f>
        <v>423.85500000000002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636</v>
      </c>
      <c r="O15" s="31">
        <f>+B5*0.75</f>
        <v>635.78250000000003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85</v>
      </c>
      <c r="O29" s="31">
        <f>+B5*0.1</f>
        <v>84.771000000000015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128</v>
      </c>
      <c r="O30" s="31">
        <f>+B5*0.15</f>
        <v>127.15649999999999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52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6</v>
      </c>
      <c r="B5" s="28">
        <f>39.48*1.02</f>
        <v>40.269599999999997</v>
      </c>
      <c r="D5" s="25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11</v>
      </c>
      <c r="B6" s="26" t="s">
        <v>20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11</v>
      </c>
      <c r="O13" s="31">
        <f>+B5*0.25</f>
        <v>10.067399999999999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21</v>
      </c>
      <c r="O14" s="31">
        <f>+B5*0.5</f>
        <v>20.134799999999998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31</v>
      </c>
      <c r="O15" s="31">
        <f>+B5*0.75</f>
        <v>30.202199999999998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5</v>
      </c>
      <c r="O29" s="31">
        <f>+B5*0.1</f>
        <v>4.0269599999999999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7</v>
      </c>
      <c r="O30" s="31">
        <f>+B5*0.15</f>
        <v>6.0404399999999994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36"/>
  <sheetViews>
    <sheetView tabSelected="1" zoomScale="85" workbookViewId="0">
      <selection activeCell="R25" sqref="R25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5" width="15.7109375" style="3" hidden="1" customWidth="1"/>
    <col min="16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32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7500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33</v>
      </c>
      <c r="B6" s="26"/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1875</v>
      </c>
      <c r="O13" s="31">
        <f>+B5*0.25</f>
        <v>1875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3750</v>
      </c>
      <c r="O14" s="31">
        <f>+B5*0.5</f>
        <v>3750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5625</v>
      </c>
      <c r="O15" s="31">
        <f>+B5*0.75</f>
        <v>5625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750</v>
      </c>
      <c r="O29" s="31">
        <f>+B5*0.1</f>
        <v>750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1125</v>
      </c>
      <c r="O30" s="31">
        <f>+B5*0.15</f>
        <v>1125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 customWidth="1"/>
    <col min="15" max="15" width="27.85546875" style="3" hidden="1" customWidth="1"/>
    <col min="16" max="16" width="27.28515625" style="3" hidden="1" customWidth="1"/>
    <col min="17" max="17" width="22.5703125" style="3" customWidth="1"/>
    <col min="18" max="18" width="17.7109375" style="3" customWidth="1"/>
    <col min="19" max="16384" width="13" style="3"/>
  </cols>
  <sheetData>
    <row r="1" spans="1:16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x14ac:dyDescent="0.25">
      <c r="A3" s="42">
        <v>45108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x14ac:dyDescent="0.25">
      <c r="A4" s="25" t="s">
        <v>9</v>
      </c>
      <c r="B4" s="26" t="s">
        <v>37</v>
      </c>
      <c r="C4" s="25"/>
      <c r="D4" s="17"/>
      <c r="E4" s="33" t="s">
        <v>29</v>
      </c>
      <c r="F4" s="17"/>
      <c r="G4" s="17"/>
      <c r="H4" s="17"/>
      <c r="I4" s="17"/>
      <c r="J4" s="17"/>
      <c r="K4" s="17"/>
    </row>
    <row r="5" spans="1:16" x14ac:dyDescent="0.25">
      <c r="A5" s="25" t="s">
        <v>6</v>
      </c>
      <c r="B5" s="28">
        <v>85.88</v>
      </c>
      <c r="C5" s="25"/>
      <c r="D5" s="17"/>
      <c r="E5" s="34">
        <v>48.22</v>
      </c>
      <c r="F5" s="17"/>
      <c r="G5" s="17"/>
      <c r="H5" s="17"/>
      <c r="I5" s="17"/>
      <c r="J5" s="17"/>
      <c r="K5" s="17"/>
    </row>
    <row r="6" spans="1:16" x14ac:dyDescent="0.25">
      <c r="A6" s="25" t="s">
        <v>11</v>
      </c>
      <c r="B6" s="26" t="s">
        <v>39</v>
      </c>
      <c r="C6" s="17"/>
      <c r="D6" s="17"/>
      <c r="E6" s="34" t="s">
        <v>38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54</v>
      </c>
      <c r="M9" s="37" t="s">
        <v>60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26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  <c r="M12" s="19">
        <v>0</v>
      </c>
      <c r="O12" s="3" t="s">
        <v>54</v>
      </c>
      <c r="P12" s="3" t="s">
        <v>60</v>
      </c>
    </row>
    <row r="13" spans="1:16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22</v>
      </c>
      <c r="M13" s="19">
        <f>ROUNDUP(P13,0)</f>
        <v>13</v>
      </c>
      <c r="O13" s="31">
        <f>+B5*0.25</f>
        <v>21.47</v>
      </c>
      <c r="P13" s="31">
        <f>$E$5*0.25</f>
        <v>12.055</v>
      </c>
    </row>
    <row r="14" spans="1:16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M15" si="0">ROUNDUP(O14,0)</f>
        <v>43</v>
      </c>
      <c r="M14" s="19">
        <f t="shared" si="0"/>
        <v>25</v>
      </c>
      <c r="O14" s="31">
        <f>+B5*0.5</f>
        <v>42.94</v>
      </c>
      <c r="P14" s="31">
        <f>$E$5*0.5</f>
        <v>24.11</v>
      </c>
    </row>
    <row r="15" spans="1:16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65</v>
      </c>
      <c r="M15" s="19">
        <f t="shared" si="0"/>
        <v>37</v>
      </c>
      <c r="O15" s="31">
        <f>+B5*0.75</f>
        <v>64.41</v>
      </c>
      <c r="P15" s="31">
        <f>$E$5*0.75</f>
        <v>36.164999999999999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6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6" x14ac:dyDescent="0.25">
      <c r="A23" s="42">
        <f>+A3</f>
        <v>45108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6" ht="30.75" customHeight="1" x14ac:dyDescent="0.25">
      <c r="A24" s="3" t="s">
        <v>1</v>
      </c>
      <c r="L24" s="37" t="s">
        <v>54</v>
      </c>
      <c r="M24" s="37" t="s">
        <v>60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28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  <c r="M28" s="19">
        <v>0</v>
      </c>
      <c r="O28" s="3" t="s">
        <v>54</v>
      </c>
      <c r="P28" s="3" t="s">
        <v>60</v>
      </c>
    </row>
    <row r="29" spans="1:16" x14ac:dyDescent="0.25">
      <c r="A29" s="14">
        <f t="shared" ref="A29:J29" si="3">A14</f>
        <v>41960</v>
      </c>
      <c r="B29" s="14">
        <f t="shared" si="3"/>
        <v>47340</v>
      </c>
      <c r="C29" s="14">
        <f t="shared" si="3"/>
        <v>52720</v>
      </c>
      <c r="D29" s="14">
        <f t="shared" si="3"/>
        <v>58101</v>
      </c>
      <c r="E29" s="14">
        <f t="shared" si="3"/>
        <v>63482</v>
      </c>
      <c r="F29" s="14">
        <f t="shared" si="3"/>
        <v>68864</v>
      </c>
      <c r="G29" s="14">
        <f t="shared" si="3"/>
        <v>74245</v>
      </c>
      <c r="H29" s="14">
        <f t="shared" si="3"/>
        <v>79626</v>
      </c>
      <c r="I29" s="14">
        <f t="shared" si="3"/>
        <v>85007</v>
      </c>
      <c r="J29" s="14">
        <f t="shared" si="3"/>
        <v>90388</v>
      </c>
      <c r="K29" s="15">
        <v>0.9</v>
      </c>
      <c r="L29" s="19">
        <f t="shared" ref="L29:L30" si="4">ROUNDUP(O29,0)</f>
        <v>9</v>
      </c>
      <c r="M29" s="19">
        <f t="shared" ref="M29:M30" si="5">ROUNDUP(P29,0)</f>
        <v>5</v>
      </c>
      <c r="O29" s="31">
        <f>+B5*0.1</f>
        <v>8.5879999999999992</v>
      </c>
      <c r="P29" s="31">
        <f>E5*0.1</f>
        <v>4.8220000000000001</v>
      </c>
    </row>
    <row r="30" spans="1:16" x14ac:dyDescent="0.25">
      <c r="A30" s="12">
        <f>A15</f>
        <v>52720</v>
      </c>
      <c r="B30" s="12">
        <f t="shared" ref="B30:J30" si="6">B15</f>
        <v>58101</v>
      </c>
      <c r="C30" s="12">
        <f t="shared" si="6"/>
        <v>63482</v>
      </c>
      <c r="D30" s="12">
        <f t="shared" si="6"/>
        <v>68864</v>
      </c>
      <c r="E30" s="12">
        <f t="shared" si="6"/>
        <v>74245</v>
      </c>
      <c r="F30" s="12">
        <f t="shared" si="6"/>
        <v>79626</v>
      </c>
      <c r="G30" s="12">
        <f t="shared" si="6"/>
        <v>85007</v>
      </c>
      <c r="H30" s="12">
        <f t="shared" si="6"/>
        <v>90388</v>
      </c>
      <c r="I30" s="12">
        <f t="shared" si="6"/>
        <v>95770</v>
      </c>
      <c r="J30" s="12">
        <f t="shared" si="6"/>
        <v>101151</v>
      </c>
      <c r="K30" s="13">
        <v>0.85</v>
      </c>
      <c r="L30" s="19">
        <f t="shared" si="4"/>
        <v>13</v>
      </c>
      <c r="M30" s="19">
        <f t="shared" si="5"/>
        <v>8</v>
      </c>
      <c r="O30" s="31">
        <f>+B5*0.15</f>
        <v>12.882</v>
      </c>
      <c r="P30" s="31">
        <f>E5*0.15</f>
        <v>7.2329999999999997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P33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7" width="0" style="3" hidden="1" customWidth="1"/>
    <col min="18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13</v>
      </c>
      <c r="B4" s="26" t="s">
        <v>14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88.48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17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23</v>
      </c>
      <c r="O13" s="31">
        <f>+B5*0.25</f>
        <v>22.12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45</v>
      </c>
      <c r="O14" s="31">
        <f>+B5*0.5</f>
        <v>44.24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67</v>
      </c>
      <c r="O15" s="31">
        <f>+B5*0.75</f>
        <v>66.36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9</v>
      </c>
      <c r="O29" s="31">
        <f>+B5*0.1</f>
        <v>8.8480000000000008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14</v>
      </c>
      <c r="O30" s="31">
        <f>+B5*0.15</f>
        <v>13.272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P33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4" width="13" style="3"/>
    <col min="15" max="16" width="13" style="3" hidden="1" customWidth="1"/>
    <col min="17" max="17" width="0" style="3" hidden="1" customWidth="1"/>
    <col min="18" max="16384" width="13" style="3"/>
  </cols>
  <sheetData>
    <row r="1" spans="1:16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x14ac:dyDescent="0.25">
      <c r="A4" s="25" t="s">
        <v>9</v>
      </c>
      <c r="B4" s="26" t="s">
        <v>64</v>
      </c>
      <c r="C4" s="25"/>
      <c r="D4" s="17"/>
      <c r="E4" s="33" t="s">
        <v>31</v>
      </c>
      <c r="F4" s="17"/>
      <c r="G4" s="17"/>
      <c r="H4" s="17"/>
      <c r="I4" s="17"/>
      <c r="J4" s="17"/>
      <c r="K4" s="17"/>
    </row>
    <row r="5" spans="1:16" x14ac:dyDescent="0.25">
      <c r="A5" s="25" t="s">
        <v>15</v>
      </c>
      <c r="B5" s="28">
        <v>356.89</v>
      </c>
      <c r="C5" s="25"/>
      <c r="D5" s="17"/>
      <c r="E5" s="35">
        <v>29.66</v>
      </c>
      <c r="F5" s="17"/>
      <c r="G5" s="17"/>
      <c r="H5" s="17"/>
      <c r="I5" s="17"/>
      <c r="J5" s="17"/>
      <c r="K5" s="17"/>
    </row>
    <row r="6" spans="1:16" x14ac:dyDescent="0.25">
      <c r="A6" s="25" t="s">
        <v>16</v>
      </c>
      <c r="B6" s="26" t="s">
        <v>18</v>
      </c>
      <c r="C6" s="17"/>
      <c r="D6" s="17"/>
      <c r="E6" s="33" t="s">
        <v>30</v>
      </c>
      <c r="F6" s="17"/>
      <c r="G6" s="17"/>
      <c r="H6" s="17"/>
      <c r="I6" s="17"/>
      <c r="J6" s="17"/>
      <c r="K6" s="17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6" x14ac:dyDescent="0.25">
      <c r="A9" s="3" t="s">
        <v>1</v>
      </c>
      <c r="L9" s="37" t="s">
        <v>59</v>
      </c>
      <c r="M9" s="37" t="s">
        <v>30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26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  <c r="M12" s="19">
        <v>0</v>
      </c>
      <c r="O12" s="3" t="s">
        <v>57</v>
      </c>
      <c r="P12" s="3" t="s">
        <v>58</v>
      </c>
    </row>
    <row r="13" spans="1:16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90</v>
      </c>
      <c r="M13" s="19">
        <f>ROUNDUP(P13,0)</f>
        <v>8</v>
      </c>
      <c r="O13" s="31">
        <f>+B5*0.25</f>
        <v>89.222499999999997</v>
      </c>
      <c r="P13" s="31">
        <f>$E$5*0.25</f>
        <v>7.415</v>
      </c>
    </row>
    <row r="14" spans="1:16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M15" si="0">ROUNDUP(O14,0)</f>
        <v>179</v>
      </c>
      <c r="M14" s="19">
        <f t="shared" si="0"/>
        <v>15</v>
      </c>
      <c r="O14" s="31">
        <f>+B5*0.5</f>
        <v>178.44499999999999</v>
      </c>
      <c r="P14" s="31">
        <f>$E$5*0.5</f>
        <v>14.83</v>
      </c>
    </row>
    <row r="15" spans="1:16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268</v>
      </c>
      <c r="M15" s="19">
        <f t="shared" si="0"/>
        <v>23</v>
      </c>
      <c r="O15" s="31">
        <f>+B5*0.75</f>
        <v>267.66750000000002</v>
      </c>
      <c r="P15" s="31">
        <f>$E$5*0.75</f>
        <v>22.245000000000001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6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6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6" ht="30.75" customHeight="1" x14ac:dyDescent="0.25">
      <c r="A24" s="3" t="s">
        <v>1</v>
      </c>
      <c r="L24" s="37" t="s">
        <v>59</v>
      </c>
      <c r="M24" s="37" t="s">
        <v>30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  <c r="M28" s="19">
        <v>0</v>
      </c>
      <c r="O28" s="3" t="s">
        <v>57</v>
      </c>
      <c r="P28" s="3" t="s">
        <v>58</v>
      </c>
    </row>
    <row r="29" spans="1:16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M30" si="3">ROUNDUP(O29,0)</f>
        <v>36</v>
      </c>
      <c r="M29" s="19">
        <f t="shared" si="3"/>
        <v>3</v>
      </c>
      <c r="O29" s="31">
        <f>+B5*0.1</f>
        <v>35.689</v>
      </c>
      <c r="P29" s="31">
        <f>E5*0.1</f>
        <v>2.9660000000000002</v>
      </c>
    </row>
    <row r="30" spans="1:16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54</v>
      </c>
      <c r="M30" s="19">
        <f t="shared" si="3"/>
        <v>5</v>
      </c>
      <c r="O30" s="31">
        <f>+B5*0.15</f>
        <v>53.533499999999997</v>
      </c>
      <c r="P30" s="31">
        <f>E5*0.15</f>
        <v>4.4489999999999998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</sheetData>
  <mergeCells count="7">
    <mergeCell ref="A33:K33"/>
    <mergeCell ref="A1:K1"/>
    <mergeCell ref="A2:K2"/>
    <mergeCell ref="A3:K3"/>
    <mergeCell ref="A21:K21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13</v>
      </c>
      <c r="B4" s="26" t="s">
        <v>19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44.16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20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5" ht="18.75" customHeight="1" x14ac:dyDescent="0.25"/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12</v>
      </c>
      <c r="O13" s="31">
        <f>+B5*0.25</f>
        <v>11.04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23</v>
      </c>
      <c r="O14" s="31">
        <f>+B5*0.5</f>
        <v>22.08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34</v>
      </c>
      <c r="O15" s="31">
        <f>+B5*0.75</f>
        <v>33.119999999999997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5</v>
      </c>
      <c r="O29" s="31">
        <f>+B5*0.1</f>
        <v>4.4159999999999995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7</v>
      </c>
      <c r="O30" s="31">
        <f>+B5*0.15</f>
        <v>6.6239999999999997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36"/>
  <sheetViews>
    <sheetView zoomScale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/>
    <col min="13" max="13" width="13" style="3"/>
    <col min="14" max="14" width="13" style="3" customWidth="1"/>
    <col min="15" max="16" width="13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5" t="s">
        <v>9</v>
      </c>
      <c r="B4" s="26" t="s">
        <v>40</v>
      </c>
      <c r="C4" s="25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25" t="s">
        <v>15</v>
      </c>
      <c r="B5" s="28">
        <v>255.6</v>
      </c>
      <c r="C5" s="25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5" t="s">
        <v>16</v>
      </c>
      <c r="B6" s="26" t="s">
        <v>21</v>
      </c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64</v>
      </c>
      <c r="O13" s="31">
        <f>+B5*0.25</f>
        <v>63.9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128</v>
      </c>
      <c r="O14" s="31">
        <f>+B5*0.5</f>
        <v>127.8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192</v>
      </c>
      <c r="O15" s="31">
        <f>+B5*0.75</f>
        <v>191.7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26</v>
      </c>
      <c r="O29" s="31">
        <f>+B5*0.1</f>
        <v>25.560000000000002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39</v>
      </c>
      <c r="O30" s="31">
        <f>+B5*0.15</f>
        <v>38.339999999999996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P36"/>
  <sheetViews>
    <sheetView zoomScale="85" zoomScaleNormal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5.7109375" style="18" customWidth="1"/>
    <col min="13" max="14" width="13" style="3" customWidth="1"/>
    <col min="15" max="15" width="12.7109375" style="3" hidden="1" customWidth="1"/>
    <col min="16" max="16" width="15.28515625" style="3" hidden="1" customWidth="1"/>
    <col min="17" max="16384" width="13" style="3"/>
  </cols>
  <sheetData>
    <row r="1" spans="1:16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x14ac:dyDescent="0.25">
      <c r="A4" s="26" t="s">
        <v>9</v>
      </c>
      <c r="B4" s="26" t="s">
        <v>65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6" x14ac:dyDescent="0.25">
      <c r="A6" s="44" t="s">
        <v>7</v>
      </c>
      <c r="B6" s="44"/>
      <c r="C6" s="44"/>
      <c r="D6" s="17"/>
      <c r="E6" s="45" t="s">
        <v>8</v>
      </c>
      <c r="F6" s="45"/>
      <c r="G6" s="45"/>
      <c r="H6" s="17"/>
      <c r="I6" s="17"/>
      <c r="J6" s="17"/>
      <c r="K6" s="17"/>
    </row>
    <row r="7" spans="1:16" x14ac:dyDescent="0.25">
      <c r="A7" s="29" t="s">
        <v>15</v>
      </c>
      <c r="B7" s="30">
        <v>155.21</v>
      </c>
      <c r="C7" s="29" t="s">
        <v>42</v>
      </c>
      <c r="D7" s="24"/>
      <c r="E7" s="27" t="s">
        <v>15</v>
      </c>
      <c r="F7" s="30">
        <v>38.799999999999997</v>
      </c>
      <c r="G7" s="27" t="s">
        <v>41</v>
      </c>
      <c r="H7" s="17"/>
      <c r="I7" s="17"/>
      <c r="J7" s="17"/>
      <c r="K7" s="17"/>
    </row>
    <row r="8" spans="1:16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6" x14ac:dyDescent="0.25">
      <c r="A9" s="3" t="s">
        <v>1</v>
      </c>
      <c r="L9" s="37" t="s">
        <v>61</v>
      </c>
      <c r="M9" s="37" t="s">
        <v>62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26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  <c r="M12" s="19">
        <v>0</v>
      </c>
      <c r="O12" s="3" t="s">
        <v>63</v>
      </c>
      <c r="P12" s="3" t="s">
        <v>62</v>
      </c>
    </row>
    <row r="13" spans="1:16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 t="shared" ref="L13:M15" si="0">ROUNDUP(O13,0)</f>
        <v>39</v>
      </c>
      <c r="M13" s="19">
        <f t="shared" si="0"/>
        <v>10</v>
      </c>
      <c r="O13" s="31">
        <f>+B7*0.25</f>
        <v>38.802500000000002</v>
      </c>
      <c r="P13" s="38">
        <f>$F$7*0.25</f>
        <v>9.6999999999999993</v>
      </c>
    </row>
    <row r="14" spans="1:16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si="0"/>
        <v>78</v>
      </c>
      <c r="M14" s="19">
        <f t="shared" si="0"/>
        <v>20</v>
      </c>
      <c r="O14" s="31">
        <f>+B7*0.5</f>
        <v>77.605000000000004</v>
      </c>
      <c r="P14" s="38">
        <f>$F$7*0.5</f>
        <v>19.399999999999999</v>
      </c>
    </row>
    <row r="15" spans="1:16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117</v>
      </c>
      <c r="M15" s="19">
        <f t="shared" si="0"/>
        <v>30</v>
      </c>
      <c r="O15" s="31">
        <f>+B7*0.75</f>
        <v>116.4075</v>
      </c>
      <c r="P15" s="38">
        <f>$F$7*0.75</f>
        <v>29.099999999999998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6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6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6" ht="30.75" customHeight="1" x14ac:dyDescent="0.25">
      <c r="A24" s="3" t="s">
        <v>1</v>
      </c>
      <c r="L24" s="37" t="s">
        <v>61</v>
      </c>
      <c r="M24" s="37" t="s">
        <v>62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19"/>
    </row>
    <row r="27" spans="1:16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  <c r="M28" s="19">
        <v>0</v>
      </c>
      <c r="O28" s="3" t="s">
        <v>63</v>
      </c>
      <c r="P28" s="3" t="s">
        <v>62</v>
      </c>
    </row>
    <row r="29" spans="1:16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>ROUNDUP(O29,0)</f>
        <v>16</v>
      </c>
      <c r="M29" s="19">
        <f>ROUNDUP(P29,0)</f>
        <v>4</v>
      </c>
      <c r="O29" s="31">
        <f>+B7*0.1</f>
        <v>15.521000000000001</v>
      </c>
      <c r="P29" s="38">
        <f>F7*0.1</f>
        <v>3.88</v>
      </c>
    </row>
    <row r="30" spans="1:16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>ROUNDUP(O30,0)</f>
        <v>24</v>
      </c>
      <c r="M30" s="19">
        <f>ROUNDUP(P30,0)</f>
        <v>6</v>
      </c>
      <c r="O30" s="31">
        <f>+B7*0.15</f>
        <v>23.281500000000001</v>
      </c>
      <c r="P30" s="38">
        <f>F7*0.15</f>
        <v>5.8199999999999994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10">
    <mergeCell ref="A36:K36"/>
    <mergeCell ref="A1:K1"/>
    <mergeCell ref="A2:K2"/>
    <mergeCell ref="A3:K3"/>
    <mergeCell ref="A6:C6"/>
    <mergeCell ref="E6:G6"/>
    <mergeCell ref="A21:K21"/>
    <mergeCell ref="A33:K33"/>
    <mergeCell ref="A22:M22"/>
    <mergeCell ref="A23:K23"/>
  </mergeCells>
  <pageMargins left="0.49" right="0.18" top="0.41" bottom="0.47" header="0.38" footer="0.5"/>
  <pageSetup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36"/>
  <sheetViews>
    <sheetView zoomScale="85" zoomScaleNormal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3" style="18" customWidth="1"/>
    <col min="13" max="14" width="13" style="3" customWidth="1"/>
    <col min="15" max="15" width="13" style="3" hidden="1" customWidth="1"/>
    <col min="16" max="16" width="0" style="3" hidden="1" customWidth="1"/>
    <col min="17" max="16384" width="13" style="3"/>
  </cols>
  <sheetData>
    <row r="1" spans="1:15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5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5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5" x14ac:dyDescent="0.25">
      <c r="A4" s="26" t="s">
        <v>9</v>
      </c>
      <c r="B4" s="26" t="s">
        <v>34</v>
      </c>
      <c r="C4" s="26"/>
      <c r="D4" s="17"/>
      <c r="E4" s="17"/>
      <c r="F4" s="17"/>
      <c r="G4" s="17"/>
      <c r="H4" s="17"/>
      <c r="I4" s="17"/>
      <c r="J4" s="17"/>
      <c r="K4" s="17"/>
    </row>
    <row r="5" spans="1:15" ht="11.25" customHeight="1" x14ac:dyDescent="0.25">
      <c r="A5" s="26"/>
      <c r="B5" s="26"/>
      <c r="C5" s="26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26" t="s">
        <v>15</v>
      </c>
      <c r="B6" s="28">
        <v>308.13</v>
      </c>
      <c r="C6" s="26" t="s">
        <v>35</v>
      </c>
      <c r="D6" s="24"/>
      <c r="E6" s="32"/>
      <c r="F6" s="28"/>
      <c r="G6" s="32"/>
      <c r="H6" s="17"/>
      <c r="I6" s="17"/>
      <c r="J6" s="17"/>
      <c r="K6" s="17"/>
    </row>
    <row r="7" spans="1:15" x14ac:dyDescent="0.25">
      <c r="A7" s="26"/>
      <c r="B7" s="28"/>
      <c r="C7" s="26"/>
      <c r="D7" s="24"/>
      <c r="E7" s="24"/>
      <c r="F7" s="24"/>
      <c r="G7" s="24"/>
      <c r="H7" s="17"/>
      <c r="I7" s="17"/>
      <c r="J7" s="17"/>
      <c r="K7" s="17"/>
    </row>
    <row r="8" spans="1:15" x14ac:dyDescent="0.25">
      <c r="A8" s="26"/>
      <c r="B8" s="28"/>
      <c r="C8" s="26"/>
      <c r="D8" s="24"/>
      <c r="E8" s="24"/>
      <c r="F8" s="24"/>
      <c r="G8" s="24"/>
      <c r="H8" s="17"/>
      <c r="I8" s="17"/>
      <c r="J8" s="17"/>
      <c r="K8" s="17"/>
    </row>
    <row r="9" spans="1:15" x14ac:dyDescent="0.25">
      <c r="A9" s="3" t="s">
        <v>1</v>
      </c>
    </row>
    <row r="10" spans="1:15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O10" s="3" t="s">
        <v>26</v>
      </c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</row>
    <row r="12" spans="1:15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</row>
    <row r="13" spans="1:15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78</v>
      </c>
      <c r="O13" s="31">
        <f>+B6*0.25</f>
        <v>77.032499999999999</v>
      </c>
    </row>
    <row r="14" spans="1:15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L15" si="0">ROUNDUP(O14,0)</f>
        <v>155</v>
      </c>
      <c r="O14" s="31">
        <f>+B6*0.5</f>
        <v>154.065</v>
      </c>
    </row>
    <row r="15" spans="1:15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232</v>
      </c>
      <c r="O15" s="31">
        <f>+B6*0.75</f>
        <v>231.0975</v>
      </c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5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5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5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5" ht="30.75" customHeight="1" x14ac:dyDescent="0.25">
      <c r="A24" s="3" t="s">
        <v>1</v>
      </c>
      <c r="L24" s="21"/>
    </row>
    <row r="25" spans="1:15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3" t="s">
        <v>4</v>
      </c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</row>
    <row r="27" spans="1:15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</row>
    <row r="28" spans="1:15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</row>
    <row r="29" spans="1:15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31</v>
      </c>
      <c r="O29" s="31">
        <f>+B6*0.1</f>
        <v>30.813000000000002</v>
      </c>
    </row>
    <row r="30" spans="1:15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47</v>
      </c>
      <c r="O30" s="31">
        <f>+B6*0.15</f>
        <v>46.219499999999996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P36"/>
  <sheetViews>
    <sheetView zoomScale="85" zoomScaleNormal="85" workbookViewId="0">
      <selection activeCell="A21" sqref="A21:XFD23"/>
    </sheetView>
  </sheetViews>
  <sheetFormatPr defaultColWidth="13" defaultRowHeight="18" x14ac:dyDescent="0.25"/>
  <cols>
    <col min="1" max="1" width="14" style="3" customWidth="1"/>
    <col min="2" max="2" width="15.85546875" style="3" customWidth="1"/>
    <col min="3" max="10" width="13" style="3" customWidth="1"/>
    <col min="11" max="11" width="13" style="5" customWidth="1"/>
    <col min="12" max="12" width="12.7109375" style="18" bestFit="1" customWidth="1"/>
    <col min="13" max="13" width="12.28515625" style="3" customWidth="1"/>
    <col min="14" max="14" width="13" style="3" customWidth="1"/>
    <col min="15" max="16" width="13" style="3" hidden="1" customWidth="1"/>
    <col min="17" max="17" width="13" style="3" customWidth="1"/>
    <col min="18" max="16384" width="13" style="3"/>
  </cols>
  <sheetData>
    <row r="1" spans="1:16" x14ac:dyDescent="0.25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6" x14ac:dyDescent="0.25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6" x14ac:dyDescent="0.25">
      <c r="A3" s="42">
        <f>'CS MH'!A3:K3</f>
        <v>45474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6" x14ac:dyDescent="0.25">
      <c r="A4" s="26" t="s">
        <v>9</v>
      </c>
      <c r="B4" s="26" t="s">
        <v>22</v>
      </c>
      <c r="C4" s="26"/>
      <c r="D4" s="17"/>
      <c r="E4" s="17"/>
      <c r="F4" s="17"/>
      <c r="G4" s="17"/>
      <c r="H4" s="17"/>
      <c r="I4" s="17"/>
      <c r="J4" s="17"/>
      <c r="K4" s="17"/>
    </row>
    <row r="5" spans="1:16" x14ac:dyDescent="0.25">
      <c r="A5" s="26" t="s">
        <v>15</v>
      </c>
      <c r="B5" s="28">
        <v>20.059999999999999</v>
      </c>
      <c r="C5" s="26" t="s">
        <v>44</v>
      </c>
      <c r="G5" s="17"/>
      <c r="H5" s="17"/>
      <c r="I5" s="17"/>
      <c r="J5" s="17"/>
      <c r="K5" s="17"/>
    </row>
    <row r="6" spans="1:16" x14ac:dyDescent="0.25">
      <c r="A6" s="26" t="s">
        <v>15</v>
      </c>
      <c r="B6" s="28">
        <v>40.119999999999997</v>
      </c>
      <c r="C6" s="32" t="s">
        <v>43</v>
      </c>
      <c r="D6" s="17"/>
      <c r="E6" s="17"/>
      <c r="F6" s="17"/>
      <c r="G6" s="17"/>
      <c r="H6" s="17"/>
      <c r="I6" s="17"/>
      <c r="J6" s="17"/>
      <c r="K6" s="17"/>
    </row>
    <row r="7" spans="1:16" x14ac:dyDescent="0.25">
      <c r="A7" s="26"/>
      <c r="B7" s="26"/>
      <c r="C7" s="32"/>
      <c r="D7" s="17"/>
      <c r="E7" s="17"/>
      <c r="F7" s="17"/>
      <c r="G7" s="17"/>
      <c r="H7" s="17"/>
      <c r="I7" s="17"/>
      <c r="J7" s="17"/>
      <c r="K7" s="17"/>
    </row>
    <row r="8" spans="1:16" x14ac:dyDescent="0.25">
      <c r="A8" s="24"/>
      <c r="B8" s="24"/>
      <c r="C8" s="24"/>
    </row>
    <row r="9" spans="1:16" x14ac:dyDescent="0.25">
      <c r="A9" s="3" t="s">
        <v>1</v>
      </c>
      <c r="L9" s="37" t="s">
        <v>53</v>
      </c>
      <c r="M9" s="37" t="s">
        <v>54</v>
      </c>
    </row>
    <row r="10" spans="1:16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2" t="s">
        <v>0</v>
      </c>
      <c r="L10" s="22" t="s">
        <v>4</v>
      </c>
      <c r="M10" s="22" t="s">
        <v>4</v>
      </c>
      <c r="O10" s="3" t="s">
        <v>26</v>
      </c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20"/>
      <c r="M11" s="20"/>
    </row>
    <row r="12" spans="1:16" x14ac:dyDescent="0.25">
      <c r="A12" s="8">
        <f>'CS MH'!A12</f>
        <v>15060</v>
      </c>
      <c r="B12" s="8">
        <f>'CS MH'!B12</f>
        <v>20440</v>
      </c>
      <c r="C12" s="8">
        <f>'CS MH'!C12</f>
        <v>25820</v>
      </c>
      <c r="D12" s="8">
        <f>'CS MH'!D12</f>
        <v>31200</v>
      </c>
      <c r="E12" s="8">
        <f>'CS MH'!E12</f>
        <v>36580</v>
      </c>
      <c r="F12" s="8">
        <f>'CS MH'!F12</f>
        <v>41960</v>
      </c>
      <c r="G12" s="8">
        <f>'CS MH'!G12</f>
        <v>47340</v>
      </c>
      <c r="H12" s="8">
        <f>'CS MH'!H12</f>
        <v>52720</v>
      </c>
      <c r="I12" s="8">
        <f>'CS MH'!I12</f>
        <v>58101</v>
      </c>
      <c r="J12" s="8">
        <f>'CS MH'!J12</f>
        <v>63482</v>
      </c>
      <c r="K12" s="9">
        <v>1</v>
      </c>
      <c r="L12" s="19">
        <v>0</v>
      </c>
      <c r="M12" s="19">
        <v>0</v>
      </c>
      <c r="O12" s="3" t="s">
        <v>55</v>
      </c>
      <c r="P12" s="3" t="s">
        <v>56</v>
      </c>
    </row>
    <row r="13" spans="1:16" x14ac:dyDescent="0.25">
      <c r="A13" s="10">
        <f>'CS MH'!A13</f>
        <v>25820</v>
      </c>
      <c r="B13" s="10">
        <f>'CS MH'!B13</f>
        <v>31200</v>
      </c>
      <c r="C13" s="10">
        <f>'CS MH'!C13</f>
        <v>39580</v>
      </c>
      <c r="D13" s="10">
        <f>'CS MH'!D13</f>
        <v>41960</v>
      </c>
      <c r="E13" s="10">
        <f>'CS MH'!E13</f>
        <v>47340</v>
      </c>
      <c r="F13" s="10">
        <f>'CS MH'!F13</f>
        <v>52720</v>
      </c>
      <c r="G13" s="10">
        <f>'CS MH'!G13</f>
        <v>58101</v>
      </c>
      <c r="H13" s="10">
        <f>'CS MH'!H13</f>
        <v>63482</v>
      </c>
      <c r="I13" s="10">
        <f>'CS MH'!I13</f>
        <v>68864</v>
      </c>
      <c r="J13" s="10">
        <f>'CS MH'!J13</f>
        <v>74245</v>
      </c>
      <c r="K13" s="11">
        <v>0.75</v>
      </c>
      <c r="L13" s="19">
        <f>ROUNDUP(O13,0)</f>
        <v>6</v>
      </c>
      <c r="M13" s="19">
        <f>ROUNDUP(P13,0)</f>
        <v>11</v>
      </c>
      <c r="O13" s="31">
        <f>+B5*0.25</f>
        <v>5.0149999999999997</v>
      </c>
      <c r="P13" s="38">
        <f>$B$6*0.25</f>
        <v>10.029999999999999</v>
      </c>
    </row>
    <row r="14" spans="1:16" x14ac:dyDescent="0.25">
      <c r="A14" s="14">
        <f>'CS MH'!A14</f>
        <v>41960</v>
      </c>
      <c r="B14" s="14">
        <f>'CS MH'!B14</f>
        <v>47340</v>
      </c>
      <c r="C14" s="14">
        <f>'CS MH'!C14</f>
        <v>52720</v>
      </c>
      <c r="D14" s="14">
        <f>'CS MH'!D14</f>
        <v>58101</v>
      </c>
      <c r="E14" s="14">
        <f>'CS MH'!E14</f>
        <v>63482</v>
      </c>
      <c r="F14" s="14">
        <f>'CS MH'!F14</f>
        <v>68864</v>
      </c>
      <c r="G14" s="14">
        <f>'CS MH'!G14</f>
        <v>74245</v>
      </c>
      <c r="H14" s="14">
        <f>'CS MH'!H14</f>
        <v>79626</v>
      </c>
      <c r="I14" s="14">
        <f>'CS MH'!I14</f>
        <v>85007</v>
      </c>
      <c r="J14" s="14">
        <f>'CS MH'!J14</f>
        <v>90388</v>
      </c>
      <c r="K14" s="15">
        <v>0.5</v>
      </c>
      <c r="L14" s="19">
        <f t="shared" ref="L14:M15" si="0">ROUNDUP(O14,0)</f>
        <v>11</v>
      </c>
      <c r="M14" s="19">
        <f t="shared" si="0"/>
        <v>21</v>
      </c>
      <c r="O14" s="31">
        <f>+B5*0.5</f>
        <v>10.029999999999999</v>
      </c>
      <c r="P14" s="38">
        <f>$B$6*0.5</f>
        <v>20.059999999999999</v>
      </c>
    </row>
    <row r="15" spans="1:16" x14ac:dyDescent="0.25">
      <c r="A15" s="12">
        <f>'CS MH'!A15</f>
        <v>52720</v>
      </c>
      <c r="B15" s="12">
        <f>'CS MH'!B15</f>
        <v>58101</v>
      </c>
      <c r="C15" s="12">
        <f>'CS MH'!C15</f>
        <v>63482</v>
      </c>
      <c r="D15" s="12">
        <f>'CS MH'!D15</f>
        <v>68864</v>
      </c>
      <c r="E15" s="12">
        <f>'CS MH'!E15</f>
        <v>74245</v>
      </c>
      <c r="F15" s="12">
        <f>'CS MH'!F15</f>
        <v>79626</v>
      </c>
      <c r="G15" s="12">
        <f>'CS MH'!G15</f>
        <v>85007</v>
      </c>
      <c r="H15" s="12">
        <f>'CS MH'!H15</f>
        <v>90388</v>
      </c>
      <c r="I15" s="12">
        <f>'CS MH'!I15</f>
        <v>95770</v>
      </c>
      <c r="J15" s="12">
        <f>'CS MH'!J15</f>
        <v>101151</v>
      </c>
      <c r="K15" s="13">
        <v>0.25</v>
      </c>
      <c r="L15" s="19">
        <f t="shared" si="0"/>
        <v>16</v>
      </c>
      <c r="M15" s="19">
        <f t="shared" si="0"/>
        <v>31</v>
      </c>
      <c r="O15" s="31">
        <f>+B5*0.75</f>
        <v>15.044999999999998</v>
      </c>
      <c r="P15" s="38">
        <f>$B$6*0.75</f>
        <v>30.089999999999996</v>
      </c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36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21" spans="1:16" x14ac:dyDescent="0.25">
      <c r="A21" s="40" t="s">
        <v>70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6" ht="52.5" customHeight="1" x14ac:dyDescent="0.25">
      <c r="A22" s="48" t="s">
        <v>71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6" x14ac:dyDescent="0.25">
      <c r="A23" s="42">
        <f>+A3</f>
        <v>45474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6" ht="30.75" customHeight="1" x14ac:dyDescent="0.25">
      <c r="A24" s="3" t="s">
        <v>1</v>
      </c>
      <c r="L24" s="37" t="s">
        <v>53</v>
      </c>
      <c r="M24" s="37" t="s">
        <v>54</v>
      </c>
    </row>
    <row r="25" spans="1:16" x14ac:dyDescent="0.25">
      <c r="A25" s="1">
        <v>1</v>
      </c>
      <c r="B25" s="1">
        <v>2</v>
      </c>
      <c r="C25" s="1">
        <v>3</v>
      </c>
      <c r="D25" s="1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2" t="s">
        <v>0</v>
      </c>
      <c r="L25" s="22" t="s">
        <v>4</v>
      </c>
      <c r="M25" s="22" t="s">
        <v>4</v>
      </c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7"/>
      <c r="L26" s="19"/>
      <c r="M26" s="20"/>
    </row>
    <row r="27" spans="1:16" x14ac:dyDescent="0.25">
      <c r="A27" s="8">
        <f t="shared" ref="A27:J27" si="1">+A12</f>
        <v>15060</v>
      </c>
      <c r="B27" s="8">
        <f t="shared" si="1"/>
        <v>20440</v>
      </c>
      <c r="C27" s="8">
        <f t="shared" si="1"/>
        <v>25820</v>
      </c>
      <c r="D27" s="8">
        <f t="shared" si="1"/>
        <v>31200</v>
      </c>
      <c r="E27" s="8">
        <f t="shared" si="1"/>
        <v>36580</v>
      </c>
      <c r="F27" s="8">
        <f t="shared" si="1"/>
        <v>41960</v>
      </c>
      <c r="G27" s="8">
        <f t="shared" si="1"/>
        <v>47340</v>
      </c>
      <c r="H27" s="8">
        <f t="shared" si="1"/>
        <v>52720</v>
      </c>
      <c r="I27" s="8">
        <f t="shared" si="1"/>
        <v>58101</v>
      </c>
      <c r="J27" s="8">
        <f t="shared" si="1"/>
        <v>63482</v>
      </c>
      <c r="K27" s="9">
        <v>1</v>
      </c>
      <c r="L27" s="19">
        <v>0</v>
      </c>
      <c r="M27" s="19">
        <v>0</v>
      </c>
    </row>
    <row r="28" spans="1:16" x14ac:dyDescent="0.25">
      <c r="A28" s="10">
        <f t="shared" ref="A28:J30" si="2">A13</f>
        <v>25820</v>
      </c>
      <c r="B28" s="10">
        <f t="shared" si="2"/>
        <v>31200</v>
      </c>
      <c r="C28" s="10">
        <f t="shared" si="2"/>
        <v>39580</v>
      </c>
      <c r="D28" s="10">
        <f t="shared" si="2"/>
        <v>41960</v>
      </c>
      <c r="E28" s="10">
        <f t="shared" si="2"/>
        <v>47340</v>
      </c>
      <c r="F28" s="10">
        <f t="shared" si="2"/>
        <v>52720</v>
      </c>
      <c r="G28" s="10">
        <f t="shared" si="2"/>
        <v>58101</v>
      </c>
      <c r="H28" s="10">
        <f t="shared" si="2"/>
        <v>63482</v>
      </c>
      <c r="I28" s="10">
        <f t="shared" si="2"/>
        <v>68864</v>
      </c>
      <c r="J28" s="10">
        <f t="shared" si="2"/>
        <v>74245</v>
      </c>
      <c r="K28" s="11">
        <v>1</v>
      </c>
      <c r="L28" s="19">
        <v>0</v>
      </c>
      <c r="M28" s="19">
        <v>0</v>
      </c>
      <c r="O28" s="3" t="s">
        <v>55</v>
      </c>
      <c r="P28" s="3" t="s">
        <v>56</v>
      </c>
    </row>
    <row r="29" spans="1:16" x14ac:dyDescent="0.25">
      <c r="A29" s="14">
        <f t="shared" si="2"/>
        <v>41960</v>
      </c>
      <c r="B29" s="14">
        <f t="shared" si="2"/>
        <v>47340</v>
      </c>
      <c r="C29" s="14">
        <f t="shared" si="2"/>
        <v>52720</v>
      </c>
      <c r="D29" s="14">
        <f t="shared" si="2"/>
        <v>58101</v>
      </c>
      <c r="E29" s="14">
        <f t="shared" si="2"/>
        <v>63482</v>
      </c>
      <c r="F29" s="14">
        <f t="shared" si="2"/>
        <v>68864</v>
      </c>
      <c r="G29" s="14">
        <f t="shared" si="2"/>
        <v>74245</v>
      </c>
      <c r="H29" s="14">
        <f t="shared" si="2"/>
        <v>79626</v>
      </c>
      <c r="I29" s="14">
        <f t="shared" si="2"/>
        <v>85007</v>
      </c>
      <c r="J29" s="14">
        <f t="shared" si="2"/>
        <v>90388</v>
      </c>
      <c r="K29" s="15">
        <v>0.9</v>
      </c>
      <c r="L29" s="19">
        <f t="shared" ref="L29:L30" si="3">ROUNDUP(O29,0)</f>
        <v>3</v>
      </c>
      <c r="M29" s="19">
        <f t="shared" ref="M29:M30" si="4">ROUNDUP(P29,0)</f>
        <v>5</v>
      </c>
      <c r="O29" s="31">
        <f>+B5*0.1</f>
        <v>2.0059999999999998</v>
      </c>
      <c r="P29" s="38">
        <f>B6*0.1</f>
        <v>4.0119999999999996</v>
      </c>
    </row>
    <row r="30" spans="1:16" x14ac:dyDescent="0.25">
      <c r="A30" s="12">
        <f>A15</f>
        <v>52720</v>
      </c>
      <c r="B30" s="12">
        <f t="shared" si="2"/>
        <v>58101</v>
      </c>
      <c r="C30" s="12">
        <f t="shared" si="2"/>
        <v>63482</v>
      </c>
      <c r="D30" s="12">
        <f t="shared" si="2"/>
        <v>68864</v>
      </c>
      <c r="E30" s="12">
        <f t="shared" si="2"/>
        <v>74245</v>
      </c>
      <c r="F30" s="12">
        <f t="shared" si="2"/>
        <v>79626</v>
      </c>
      <c r="G30" s="12">
        <f t="shared" si="2"/>
        <v>85007</v>
      </c>
      <c r="H30" s="12">
        <f t="shared" si="2"/>
        <v>90388</v>
      </c>
      <c r="I30" s="12">
        <f t="shared" si="2"/>
        <v>95770</v>
      </c>
      <c r="J30" s="12">
        <f t="shared" si="2"/>
        <v>101151</v>
      </c>
      <c r="K30" s="13">
        <v>0.85</v>
      </c>
      <c r="L30" s="19">
        <f t="shared" si="3"/>
        <v>4</v>
      </c>
      <c r="M30" s="19">
        <f t="shared" si="4"/>
        <v>7</v>
      </c>
      <c r="O30" s="31">
        <f>+B5*0.15</f>
        <v>3.0089999999999999</v>
      </c>
      <c r="P30" s="38">
        <f>B6*0.15</f>
        <v>6.0179999999999998</v>
      </c>
    </row>
    <row r="33" spans="1:11" ht="37.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6" spans="1:11" ht="37.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A36:K36"/>
    <mergeCell ref="A1:K1"/>
    <mergeCell ref="A2:K2"/>
    <mergeCell ref="A3:K3"/>
    <mergeCell ref="A21:K21"/>
    <mergeCell ref="A33:K33"/>
    <mergeCell ref="A22:M22"/>
    <mergeCell ref="A23:K23"/>
  </mergeCells>
  <pageMargins left="0.49" right="0.18" top="0.41" bottom="0.47" header="0.38" footer="0.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CS MH</vt:lpstr>
      <vt:lpstr>Day Rehab</vt:lpstr>
      <vt:lpstr>Med Mngmt</vt:lpstr>
      <vt:lpstr>CS SU</vt:lpstr>
      <vt:lpstr>IOP</vt:lpstr>
      <vt:lpstr>Social Detox</vt:lpstr>
      <vt:lpstr>OP</vt:lpstr>
      <vt:lpstr>Assess - SA</vt:lpstr>
      <vt:lpstr>Day Support</vt:lpstr>
      <vt:lpstr>Supported Emp</vt:lpstr>
      <vt:lpstr>PPP</vt:lpstr>
      <vt:lpstr>Youth Trans Supp</vt:lpstr>
      <vt:lpstr>ECS</vt:lpstr>
      <vt:lpstr>EPC &amp; Acute</vt:lpstr>
      <vt:lpstr>Post Commit &amp; Subacute</vt:lpstr>
      <vt:lpstr>Emerg Psych Ob</vt:lpstr>
      <vt:lpstr>Housing</vt:lpstr>
    </vt:vector>
  </TitlesOfParts>
  <Company>Panhandle Mental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sdevault</dc:creator>
  <cp:lastModifiedBy>Lisa Simmons</cp:lastModifiedBy>
  <cp:lastPrinted>2016-03-03T16:56:10Z</cp:lastPrinted>
  <dcterms:created xsi:type="dcterms:W3CDTF">2010-09-28T19:01:11Z</dcterms:created>
  <dcterms:modified xsi:type="dcterms:W3CDTF">2024-02-29T17:44:18Z</dcterms:modified>
</cp:coreProperties>
</file>